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firstSheet="2" activeTab="3"/>
  </bookViews>
  <sheets>
    <sheet name="fig1-Deficit vs debt" sheetId="1" r:id="rId1"/>
    <sheet name="fig1-Deficit vs debt (FR)" sheetId="2" r:id="rId2"/>
    <sheet name="Data Defict vs debt" sheetId="3" r:id="rId3"/>
    <sheet name="fig-BP3-IP1-tax vs exp E&amp;F" sheetId="4" r:id="rId4"/>
    <sheet name="OECD.Stat export" sheetId="5" r:id="rId5"/>
  </sheets>
  <externalReferences>
    <externalReference r:id="rId8"/>
  </externalReferences>
  <definedNames>
    <definedName name="_Toc289348782" localSheetId="3">'fig-BP3-IP1-tax vs exp E&amp;F'!$A$2</definedName>
    <definedName name="OLE_LINK1" localSheetId="4">'OECD.Stat export'!$AN$256</definedName>
    <definedName name="OLE_LINK2" localSheetId="4">'OECD.Stat export'!$AO$256</definedName>
  </definedNames>
  <calcPr fullCalcOnLoad="1"/>
</workbook>
</file>

<file path=xl/sharedStrings.xml><?xml version="1.0" encoding="utf-8"?>
<sst xmlns="http://schemas.openxmlformats.org/spreadsheetml/2006/main" count="1423" uniqueCount="207">
  <si>
    <t>&lt;?xml version="1.0"?&gt;&lt;WebTableParameter xmlns:xsi="http://www.w3.org/2001/XMLSchema-instance" xmlns:xsd="http://www.w3.org/2001/XMLSchema" xmlns=""&gt;&lt;DataTable Code="EO88_INTERNET" HasMetadata="true"&gt;&lt;Name LocaleIsoCode="en"&gt;Economic Outlook No 88 - December 2010 - Annual Projections for OECD Countries&lt;/Name&gt;&lt;Dimension Code="LOCATION" CommonCode="LOCATION" Display="labels"&gt;&lt;Name LocaleIsoCode="en"&gt;Country&lt;/Name&gt;&lt;Member Code="AUS"&gt;&lt;Name LocaleIsoCode="en"&gt;Australia&lt;/Name&gt;&lt;/Member&gt;&lt;Member Code="AUT"&gt;&lt;Name LocaleIsoCode="en"&gt;Austria&lt;/Name&gt;&lt;/Member&gt;&lt;Member Code="BEL"&gt;&lt;Name LocaleIsoCode="en"&gt;Belgium&lt;/Name&gt;&lt;/Member&gt;&lt;Member Code="CAN"&gt;&lt;Name LocaleIsoCode="en"&gt;Canada&lt;/Name&gt;&lt;/Member&gt;&lt;Member Code="CHL"&gt;&lt;Name LocaleIsoCode="en"&gt;Chile&lt;/Name&gt;&lt;/Member&gt;&lt;Member Code="CZE"&gt;&lt;Name LocaleIsoCode="en"&gt;Czech Republic&lt;/Name&gt;&lt;/Member&gt;&lt;Member Code="DNK"&gt;&lt;Name LocaleIsoCode="en"&gt;Denmark&lt;/Name&gt;&lt;/Member&gt;&lt;Member Code="EST"&gt;&lt;Name LocaleIsoCode="en"&gt;Estonia&lt;/Name&gt;&lt;/Member&gt;&lt;Member Code="FIN"&gt;&lt;Name LocaleIsoCode="en"&gt;Finland&lt;/Name&gt;&lt;/Member&gt;&lt;Member Code="FRA"&gt;&lt;Name LocaleIsoCode="en"&gt;France&lt;/Name&gt;&lt;/Member&gt;&lt;Member Code="DEU" HasMetadata="true"&gt;&lt;Name LocaleIsoCode="en"&gt;Germany&lt;/Name&gt;&lt;/Member&gt;&lt;Member Code="GRC"&gt;&lt;Name LocaleIsoCode="en"&gt;Greece&lt;/Name&gt;&lt;/Member&gt;&lt;Member Code="HUN"&gt;&lt;Name LocaleIsoCode="en"&gt;Hungary&lt;/Name&gt;&lt;/Member&gt;&lt;Member Code="ISL"&gt;&lt;Name LocaleIsoCode="en"&gt;Iceland&lt;/Name&gt;&lt;/Member&gt;&lt;Member Code="IRL"&gt;&lt;Name LocaleIsoCode="en"&gt;Ireland&lt;/Name&gt;&lt;/Member&gt;&lt;Member Code="ISR" HasMetadata="true"&gt;&lt;Name LocaleIsoCode="en"&gt;Israel&lt;/Name&gt;&lt;/Member&gt;&lt;Member Code="ITA"&gt;&lt;Name LocaleIsoCode="en"&gt;Italy&lt;/Name&gt;&lt;/Member&gt;&lt;Member Code="JPN"&gt;&lt;Name LocaleIsoCode="en"&gt;Japan&lt;/Name&gt;&lt;/Member&gt;&lt;Member Code="KOR"&gt;&lt;Name LocaleIsoCode="en"&gt;Korea&lt;/Name&gt;&lt;/Member&gt;&lt;Member Code="LUX"&gt;&lt;Name LocaleIsoCode="en"&gt;Luxembourg&lt;/Name&gt;&lt;/Member&gt;&lt;Member Code="MEX"&gt;&lt;Name LocaleIsoCode="en"&gt;Mexico&lt;/Name&gt;&lt;/Member&gt;&lt;Member Code="NLD"&gt;&lt;Name LocaleIsoCode="en"&gt;Netherlands&lt;/Name&gt;&lt;/Member&gt;&lt;Member Code="NZL"&gt;&lt;Name LocaleIsoCode="en"&gt;New Zealand&lt;/Name&gt;&lt;/Member&gt;&lt;Member Code="NOR"&gt;&lt;Name LocaleIsoCode="en"&gt;Norway&lt;/Name&gt;&lt;/Member&gt;&lt;Member Code="POL"&gt;&lt;Name LocaleIsoCode="en"&gt;Poland&lt;/Name&gt;&lt;/Member&gt;&lt;Member Code="PRT"&gt;&lt;Name LocaleIsoCode="en"&gt;Portugal&lt;/Name&gt;&lt;/Member&gt;&lt;Member Code="SVK"&gt;&lt;Name LocaleIsoCode="en"&gt;Slovak Republic&lt;/Name&gt;&lt;/Member&gt;&lt;Member Code="SVN"&gt;&lt;Name LocaleIsoCode="en"&gt;Slovenia&lt;/Name&gt;&lt;/Member&gt;&lt;Member Code="ESP"&gt;&lt;Name LocaleIsoCode="en"&gt;Spain&lt;/Name&gt;&lt;/Member&gt;&lt;Member Code="SWE"&gt;&lt;Name LocaleIsoCode="en"&gt;Sweden&lt;/Name&gt;&lt;/Member&gt;&lt;Member Code="CHE"&gt;&lt;Name LocaleIsoCode="en"&gt;Switzerland&lt;/Name&gt;&lt;/Member&gt;&lt;Member Code="TUR"&gt;&lt;Name LocaleIsoCode="en"&gt;Turkey&lt;/Name&gt;&lt;/Member&gt;&lt;Member Code="GBR"&gt;&lt;Name LocaleIsoCode="en"&gt;United Kingdom&lt;/Name&gt;&lt;/Member&gt;&lt;Member Code="USA"&gt;&lt;Name LocaleIsoCode="en"&gt;United States&lt;/Name&gt;&lt;/Member&gt;&lt;Member Code="OTO"&gt;&lt;Name LocaleIsoCode="en"&gt;OECD - Total&lt;/Name&gt;&lt;/Member&gt;&lt;Member Code="NMEC"&gt;&lt;Name LocaleIsoCode="en"&gt;Non-OECD Member Economies&lt;/Name&gt;&lt;ChildMember Code="BRA"&gt;&lt;Name LocaleIsoCode="en"&gt;Brazil&lt;/Name&gt;&lt;/ChildMember&gt;&lt;ChildMember Code="CHN"&gt;&lt;Name LocaleIsoCode="en"&gt;China&lt;/Name&gt;&lt;/ChildMember&gt;&lt;ChildMember Code="IND" HasMetadata="true"&gt;&lt;Name LocaleIsoCode="en"&gt;India&lt;/Name&gt;&lt;/ChildMember&gt;&lt;ChildMember Code="IDN"&gt;&lt;Name LocaleIsoCode="en"&gt;Indonesia&lt;/Name&gt;&lt;/ChildMember&gt;&lt;ChildMember Code="RUS"&gt;&lt;Name LocaleIsoCode="en"&gt;Russian Federation&lt;/Name&gt;&lt;/ChildMember&gt;&lt;ChildMember Code="ZAF"&gt;&lt;Name LocaleIsoCode="en"&gt;South Africa&lt;/Name&gt;&lt;/ChildMember&gt;&lt;ChildMember Code="DEW" HasMetadata="true"&gt;&lt;Name LocaleIsoCode="en"&gt;Former Federal Republic of Germany&lt;/Name&gt;&lt;/ChildMember&gt;&lt;/Member&gt;&lt;Member Code="DAE"&gt;&lt;Name LocaleIsoCode="en"&gt;Dynamic Asian Economies&lt;/Name&gt;&lt;/Member&gt;&lt;/Dimension&gt;&lt;Dimension Code="VARIABLE" Display="labels"&gt;&lt;Name LocaleIsoCode="en"&gt;Variable&lt;/Name&gt;&lt;Member Code="GGFLQ" HasMetadata="true"&gt;&lt;Name LocaleIsoCode="en"&gt;GGFLQ: General government gross financial liabilities, as a percentage of GDP&lt;/Name&gt;&lt;/Member&gt;&lt;Member Code="NLGQ" HasMetadata="true"&gt;&lt;Name LocaleIsoCode="en"&gt;NLGQ: Government net lending, as a percentage of GDP&lt;/Name&gt;&lt;/Member&gt;&lt;Member Code="YPGTQ" HasMetadata="true"&gt;&lt;Name LocaleIsoCode="en"&gt;YPGTQ: Total disbursements, general government, as a percentage of GDP&lt;/Name&gt;&lt;/Member&gt;&lt;Member Code="YRGTQ" HasMetadata="true"&gt;&lt;Name LocaleIsoCode="en"&gt;YRGTQ: Total receipts general government, as a percentage of GDP&lt;/Name&gt;&lt;/Member&gt;&lt;Member Code="GDP" HasMetadata="true"&gt;&lt;Name LocaleIsoCode="en"&gt;GDP: Gross domestic product, value, market prices&lt;/Name&gt;&lt;/Member&gt;&lt;Member Code="PGDP" HasMetadata="true"&gt;&lt;Name LocaleIsoCode="en"&gt;PGDP: Gross domestic product, deflator, market prices&lt;/Name&gt;&lt;/Member&gt;&lt;/Dimension&gt;&lt;Dimension Code="FREQUENCY" CommonCode="FREQUENCY" Display="labels"&gt;&lt;Name LocaleIsoCode="en"&gt;Frequency&lt;/Name&gt;&lt;Member Code="A"&gt;&lt;Name LocaleIsoCode="en"&gt;Annual&lt;/Name&gt;&lt;/Member&gt;&lt;/Dimension&gt;&lt;Dimension Code="TIME" CommonCode="TIME" Display="labels"&gt;&lt;Name LocaleIsoCode="en"&gt;Time&lt;/Name&gt;&lt;Member Code="1985"&gt;&lt;Name LocaleIsoCode="en"&gt;1985&lt;/Name&gt;&lt;/Member&gt;&lt;Member Code="1986"&gt;&lt;Name LocaleIsoCode="en"&gt;1986&lt;/Name&gt;&lt;/Member&gt;&lt;Member Code="1987"&gt;&lt;Name LocaleIsoCode="en"&gt;1987&lt;/Name&gt;&lt;/Member&gt;&lt;Member Code="1988"&gt;&lt;Name LocaleIsoCode="en"&gt;1988&lt;/Name&gt;&lt;/Member&gt;&lt;Member Code="1989"&gt;&lt;Name LocaleIsoCode="en"&gt;1989&lt;/Name&gt;&lt;/Member&gt;&lt;Member Code="1990"&gt;&lt;Name LocaleIsoCode="en"&gt;1990&lt;/Name&gt;&lt;/Member&gt;&lt;Member Code="1991"&gt;&lt;Name LocaleIsoCode="en"&gt;1991&lt;/Name&gt;&lt;/Member&gt;&lt;Member Code="1992"&gt;&lt;Name LocaleIsoCode="en"&gt;1992&lt;/Name&gt;&lt;/Member&gt;&lt;Member Code="1993"&gt;&lt;Name LocaleIsoCode="en"&gt;1993&lt;/Name&gt;&lt;/Member&gt;&lt;Member Code="1994"&gt;&lt;Name LocaleIsoCode="en"&gt;1994&lt;/Name&gt;&lt;/Member&gt;&lt;Member Code="1995"&gt;&lt;Name LocaleIsoCode="en"&gt;1995&lt;/Name&gt;&lt;/Member&gt;&lt;Member Code="1996"&gt;&lt;Name LocaleIsoCode="en"&gt;1996&lt;/Name&gt;&lt;/Member&gt;&lt;Member Code="1997"&gt;&lt;Name LocaleIsoCode="en"&gt;1997&lt;/Name&gt;&lt;/Member&gt;&lt;Member Code="1998"&gt;&lt;Name LocaleIsoCode="en"&gt;1998&lt;/Name&gt;&lt;/Member&gt;&lt;Member Code="1999"&gt;&lt;Name LocaleIsoCode="en"&gt;1999&lt;/Name&gt;&lt;/Member&gt;&lt;Member Code="2000"&gt;&lt;Name LocaleIsoCode="en"&gt;2000&lt;/Name&gt;&lt;/Member&gt;&lt;Member Code="2001"&gt;&lt;Name LocaleIsoCode="en"&gt;2001&lt;/Name&gt;&lt;/Member&gt;&lt;Member Code="2002"&gt;&lt;Name LocaleIsoCode="en"&gt;2002&lt;/Name&gt;&lt;/Member&gt;&lt;Member Code="2003"&gt;&lt;Name LocaleIsoCode="en"&gt;2003&lt;/Name&gt;&lt;/Member&gt;&lt;Member Code="2004"&gt;&lt;Name LocaleIsoCode="en"&gt;2004&lt;/Name&gt;&lt;/Member&gt;&lt;Member Code="2005"&gt;&lt;Name LocaleIsoCode="en"&gt;2005&lt;/Name&gt;&lt;/Member&gt;&lt;Member Code="2006"&gt;&lt;Name LocaleIsoCode="en"&gt;2006&lt;/Name&gt;&lt;/Member&gt;&lt;Member Code="2007"&gt;&lt;Name LocaleIsoCode="en"&gt;2007&lt;/Name&gt;&lt;/Member&gt;&lt;Member Code="2008"&gt;&lt;Name LocaleIsoCode="en"&gt;2008&lt;/Name&gt;&lt;/Member&gt;&lt;Member Code="2009"&gt;&lt;Name LocaleIsoCode="en"&gt;2009&lt;/Name&gt;&lt;/Member&gt;&lt;Member Code="2010"&gt;&lt;Name LocaleIsoCode="en"&gt;2010&lt;/Name&gt;&lt;/Member&gt;&lt;Member Code="2011"&gt;&lt;Name LocaleIsoCode="en"&gt;2011&lt;/Name&gt;&lt;/Member&gt;&lt;Member Code="2012"&gt;&lt;Name LocaleIsoCode="en"&gt;2012&lt;/Name&gt;&lt;/Member&gt;&lt;/Dimension&gt;&lt;WBOSInformations&gt;&lt;TimeDimension WebTreeWasUsed="false"&gt;&lt;StartCodes Annual="1985" /&gt;&lt;EndCodes Annual="2012" /&gt;&lt;/TimeDimension&gt;&lt;/WBOSInformations&gt;&lt;Tabulation Axis="horizontal"&gt;&lt;Dimension Code="FREQUENCY" CommonCode="FREQUENCY" /&gt;&lt;Dimension Code="TIME" CommonCode="TIME" /&gt;&lt;/Tabulation&gt;&lt;Tabulation Axis="vertical"&gt;&lt;Dimension Code="VARIABLE" /&gt;&lt;Dimension Code="LOCATION" CommonCode="LOCATION" /&gt;&lt;/Tabulation&gt;&lt;Tabulation Axis="page" /&gt;&lt;Formatting&gt;&lt;Labels LocaleIsoCode="en" /&gt;&lt;Power&gt;0&lt;/Power&gt;&lt;Decimals&gt;1&lt;/Decimals&gt;&lt;SkipEmptyLines&gt;true&lt;/SkipEmptyLines&gt;&lt;FullyFillPage&gt;true&lt;/FullyFillPage&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false&lt;/IncludeFlagColumn&gt;&lt;DoBarChart&gt;false&lt;/DoBarChart&gt;&lt;MaxBarChartLen&gt;65&lt;/MaxBarChartLen&gt;&lt;/Format&gt;&lt;Query&gt;&lt;AbsoluteUri&gt;http://stats.oecd.org//View.aspx?QueryId=23103&amp;amp;QueryType=Public&amp;amp;Lang=en&lt;/AbsoluteUri&gt;&lt;/Query&gt;&lt;/WebTableParameter&gt;</t>
  </si>
  <si>
    <t>Dataset: Economic Outlook No 88 - December 2010 - Annual Projections for OECD Countries</t>
  </si>
  <si>
    <t>Frequency</t>
  </si>
  <si>
    <t>Annual</t>
  </si>
  <si>
    <t>Time</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</si>
  <si>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</si>
  <si>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</si>
  <si>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</si>
  <si>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</si>
  <si>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</si>
  <si>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</si>
  <si>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</si>
  <si>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</si>
  <si>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</si>
  <si>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</si>
  <si>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</si>
  <si>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</si>
  <si>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</si>
  <si>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</si>
  <si>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</si>
  <si>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</si>
  <si>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</si>
  <si>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</si>
  <si>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</si>
  <si>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</si>
  <si>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</si>
  <si>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</si>
  <si>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</si>
  <si>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</si>
  <si>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</si>
  <si>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</si>
  <si>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</si>
  <si>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</si>
  <si>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Variable</t>
  </si>
  <si>
    <t>Country</t>
  </si>
  <si>
    <t/>
  </si>
  <si>
    <t>GGFLQ: General government gross financial liabilities, as a percentage of GDP</t>
  </si>
  <si>
    <t>Australia</t>
  </si>
  <si>
    <t>..</t>
  </si>
  <si>
    <t>Austria</t>
  </si>
  <si>
    <t>Belgium</t>
  </si>
  <si>
    <t>Canada</t>
  </si>
  <si>
    <t>Czech Republic</t>
  </si>
  <si>
    <t>Denmark</t>
  </si>
  <si>
    <t>Finland</t>
  </si>
  <si>
    <t>France</t>
  </si>
  <si>
    <t>Germany</t>
  </si>
  <si>
    <t>Greece</t>
  </si>
  <si>
    <t>i</t>
  </si>
  <si>
    <t>Hungary</t>
  </si>
  <si>
    <t>Iceland</t>
  </si>
  <si>
    <t>Ireland</t>
  </si>
  <si>
    <t>Israel</t>
  </si>
  <si>
    <t>Italy</t>
  </si>
  <si>
    <t>Japan</t>
  </si>
  <si>
    <t>Korea</t>
  </si>
  <si>
    <t>Luxembourg</t>
  </si>
  <si>
    <t>Netherlands</t>
  </si>
  <si>
    <t>New Zealand</t>
  </si>
  <si>
    <t>Norway</t>
  </si>
  <si>
    <t>Poland</t>
  </si>
  <si>
    <t>Portugal</t>
  </si>
  <si>
    <t>Slovak Republic</t>
  </si>
  <si>
    <t>Slovenia</t>
  </si>
  <si>
    <t>Spain</t>
  </si>
  <si>
    <t>Sweden</t>
  </si>
  <si>
    <t>Switzerland</t>
  </si>
  <si>
    <t>United Kingdom</t>
  </si>
  <si>
    <t>United States</t>
  </si>
  <si>
    <t>OECD - Total</t>
  </si>
  <si>
    <t xml:space="preserve">  Former Federal Republic of Germany</t>
  </si>
  <si>
    <t>NLGQ: Government net lending, as a percentage of GDP</t>
  </si>
  <si>
    <t xml:space="preserve">  Brazil</t>
  </si>
  <si>
    <t xml:space="preserve">  China</t>
  </si>
  <si>
    <t xml:space="preserve">  India</t>
  </si>
  <si>
    <t xml:space="preserve">  Indonesia</t>
  </si>
  <si>
    <t xml:space="preserve">  Russian Federation</t>
  </si>
  <si>
    <t xml:space="preserve">  South Africa</t>
  </si>
  <si>
    <t>YPGTQ: Total disbursements, general government, as a percentage of GDP</t>
  </si>
  <si>
    <t>YRGTQ: Total receipts general government, as a percentage of GDP</t>
  </si>
  <si>
    <t>GDP: Gross domestic product, value, market prices</t>
  </si>
  <si>
    <t>PGDP: Gross domestic product, deflator, market prices</t>
  </si>
  <si>
    <t>data extracted on 08 Feb 2011 13:54 UTC (GMT) from OECD.Stat</t>
  </si>
  <si>
    <t>Figure 1.9. Forecast debt-to-GDP and general government financial balances, 2011</t>
  </si>
  <si>
    <t>Source: OECD, System of National Accounts database; and OECD Economic Outlook 87 database.</t>
  </si>
  <si>
    <t>OECD</t>
  </si>
  <si>
    <t>USA</t>
  </si>
  <si>
    <t>CHE</t>
  </si>
  <si>
    <t>SWE</t>
  </si>
  <si>
    <t>ESP</t>
  </si>
  <si>
    <t>SVK</t>
  </si>
  <si>
    <t>PRT</t>
  </si>
  <si>
    <t>POL</t>
  </si>
  <si>
    <t xml:space="preserve"> Mainland Norway only.</t>
  </si>
  <si>
    <t>NZL</t>
  </si>
  <si>
    <t>NOR</t>
  </si>
  <si>
    <t>NLD</t>
  </si>
  <si>
    <t>LUX</t>
  </si>
  <si>
    <t>KOR</t>
  </si>
  <si>
    <t>JPN</t>
  </si>
  <si>
    <t>ITA</t>
  </si>
  <si>
    <t>ISR</t>
  </si>
  <si>
    <t>IRL</t>
  </si>
  <si>
    <t>ISL</t>
  </si>
  <si>
    <t>HUN</t>
  </si>
  <si>
    <t>GRC</t>
  </si>
  <si>
    <t>DEU</t>
  </si>
  <si>
    <t>FRA</t>
  </si>
  <si>
    <t>FIN</t>
  </si>
  <si>
    <t>DNK</t>
  </si>
  <si>
    <t>CZE</t>
  </si>
  <si>
    <t>CAN</t>
  </si>
  <si>
    <t>BEL</t>
  </si>
  <si>
    <t>AUT</t>
  </si>
  <si>
    <t>AUS</t>
  </si>
  <si>
    <t>2011 forecast</t>
  </si>
  <si>
    <t>2011-07 difference</t>
  </si>
  <si>
    <t>Gross government debt in per cent of GDP</t>
  </si>
  <si>
    <t>General government balance in per cent of GDP</t>
  </si>
  <si>
    <t>Data-Figure 1.9. Forecast debt-to-GDP and general government financial balances, 2011</t>
  </si>
  <si>
    <t>Version 1 - Last updated: 15-Sep-2010</t>
  </si>
  <si>
    <t>Chapter 1</t>
  </si>
  <si>
    <t>Value for Money in Health Spending - © OECD 2010</t>
  </si>
  <si>
    <r>
      <t>Source:</t>
    </r>
    <r>
      <rPr>
        <sz val="8"/>
        <rFont val="Arial"/>
        <family val="2"/>
      </rPr>
      <t xml:space="preserve"> OECD Economic Outlook 88 database.         </t>
    </r>
  </si>
  <si>
    <r>
      <rPr>
        <i/>
        <sz val="7"/>
        <rFont val="Arial"/>
        <family val="2"/>
      </rPr>
      <t>Notes:</t>
    </r>
    <r>
      <rPr>
        <sz val="7"/>
        <rFont val="Arial"/>
        <family val="2"/>
      </rPr>
      <t xml:space="preserve">          </t>
    </r>
  </si>
  <si>
    <r>
      <t xml:space="preserve">Financial balances include one-off factors, such as those resulting from the sale of the mobile telephone licenses, but exclude most financial transactions. As  data are on a national accounts basis (SNA93/ESA95), the government financial balances may differ from the numbers reported to the European Commission under the Excessive Deficit Procedure for some EU countries. For more details, see footnotes to Annex Tables 25 and 26 and </t>
    </r>
    <r>
      <rPr>
        <i/>
        <sz val="8"/>
        <rFont val="Arial"/>
        <family val="2"/>
      </rPr>
      <t>OECD Economic Outlook</t>
    </r>
    <r>
      <rPr>
        <sz val="8"/>
        <rFont val="Arial"/>
        <family val="2"/>
      </rPr>
      <t xml:space="preserve"> Sources and Methods </t>
    </r>
    <r>
      <rPr>
        <i/>
        <sz val="8"/>
        <rFont val="Arial"/>
        <family val="2"/>
      </rPr>
      <t>(http://www.oecd.org/eco/sources-and-methods). Data for Norway are for Mainland Norway only and excluded net revenues from petroleum activities.</t>
    </r>
  </si>
  <si>
    <t>2008real</t>
  </si>
  <si>
    <t>OUTLOOK88A Series:  As % of GDP</t>
  </si>
  <si>
    <t>Data retrieved from FAME: 08-Dec-2010 5:34:03 PM</t>
  </si>
  <si>
    <t>AUS.SSPG</t>
  </si>
  <si>
    <t>AUT.SSPG</t>
  </si>
  <si>
    <t>BEL.SSPG</t>
  </si>
  <si>
    <t>CAN.SSPG</t>
  </si>
  <si>
    <t>CHE.SSPG</t>
  </si>
  <si>
    <t>CZE.SSPG</t>
  </si>
  <si>
    <t>DEU.SSPG</t>
  </si>
  <si>
    <t>DNK.SSPG</t>
  </si>
  <si>
    <t>ESP.SSPG</t>
  </si>
  <si>
    <t>FIN.SSPG</t>
  </si>
  <si>
    <t>FRA.SSPG</t>
  </si>
  <si>
    <t>GBR.SSPG</t>
  </si>
  <si>
    <t>GRC.SSPG</t>
  </si>
  <si>
    <t>HUN.SSPG</t>
  </si>
  <si>
    <t>IRL.SSPG</t>
  </si>
  <si>
    <t>ISL.SSPG</t>
  </si>
  <si>
    <t>ISR.SSPG</t>
  </si>
  <si>
    <t>ITA.SSPG</t>
  </si>
  <si>
    <t>JPN.SSPG</t>
  </si>
  <si>
    <t>KOR.SSPG</t>
  </si>
  <si>
    <t>LUX.SSPG</t>
  </si>
  <si>
    <t>NLD.SSPG</t>
  </si>
  <si>
    <t>NOR.SSPG</t>
  </si>
  <si>
    <t>NZL.SSPG</t>
  </si>
  <si>
    <t>POL.SSPG</t>
  </si>
  <si>
    <t>PRT.SSPG</t>
  </si>
  <si>
    <t>SVK.SSPG</t>
  </si>
  <si>
    <t>SVN.SSPG</t>
  </si>
  <si>
    <t>SWE.SSPG</t>
  </si>
  <si>
    <t>USA.SSPG</t>
  </si>
  <si>
    <t>2007_10</t>
  </si>
  <si>
    <t>2007_11</t>
  </si>
  <si>
    <t>2010 change over 2007</t>
  </si>
  <si>
    <t>2011 change over 2007</t>
  </si>
  <si>
    <t>% of 2010 GDP</t>
  </si>
  <si>
    <t>% of 2011 GDP</t>
  </si>
  <si>
    <t>deficit</t>
  </si>
  <si>
    <t>change 2009-2010</t>
  </si>
  <si>
    <t>2007_09</t>
  </si>
  <si>
    <t>2009 change over 2007</t>
  </si>
  <si>
    <t>% of 2009 GDP</t>
  </si>
  <si>
    <t>2008-2009</t>
  </si>
  <si>
    <t>2007-2008</t>
  </si>
  <si>
    <t>2006-2007</t>
  </si>
  <si>
    <t>2005-2006</t>
  </si>
  <si>
    <t>2004-2005</t>
  </si>
  <si>
    <t>2003-2004</t>
  </si>
  <si>
    <t>2002-2003</t>
  </si>
  <si>
    <t>(weighted average)</t>
  </si>
  <si>
    <t>(unweighted average)</t>
  </si>
  <si>
    <t>GBR</t>
  </si>
  <si>
    <t>SVN</t>
  </si>
  <si>
    <t>real change</t>
  </si>
  <si>
    <t>Total</t>
  </si>
  <si>
    <t>Old-age/survivor</t>
  </si>
  <si>
    <t>Incapacity</t>
  </si>
  <si>
    <t>Old age and Survivors</t>
  </si>
  <si>
    <t>Cash benefits</t>
  </si>
  <si>
    <t>Incapacity Related</t>
  </si>
  <si>
    <t>Health</t>
  </si>
  <si>
    <t>Family</t>
  </si>
  <si>
    <t>Active Labour Market Programmes</t>
  </si>
  <si>
    <t>Unemployment</t>
  </si>
  <si>
    <t>Other Social Policy Areas</t>
  </si>
  <si>
    <t>(incl. social assistance)</t>
  </si>
  <si>
    <r>
      <t>In-kind benefits</t>
    </r>
    <r>
      <rPr>
        <i/>
        <vertAlign val="superscript"/>
        <sz val="9"/>
        <rFont val="Arial"/>
        <family val="2"/>
      </rPr>
      <t xml:space="preserve"> a</t>
    </r>
  </si>
  <si>
    <t>Forecast for 2011, per cent of GDP</t>
  </si>
  <si>
    <t xml:space="preserve">Government debt and balances </t>
  </si>
  <si>
    <t xml:space="preserve">Dette publique et solde budgétaire, </t>
  </si>
  <si>
    <t>Prévisions pour 2001, en pourcentage du PIB</t>
  </si>
  <si>
    <t>Note : Les valeurs, sur l’axe vertical, sont dans l’ordre inverse (une valeur positive indique une augmentation des dépenses de prestations sociales et, par conséquent, une dégradation du solde budgétaire). Les recettes publiques correspondent aux recettes totales, fiscales et non fiscales, du secteur des administrations publiques (État et collectivités locales, plus sécurité sociale). Les valeurs pour 2010 sont des estimations.</t>
  </si>
  <si>
    <r>
      <t xml:space="preserve">Source : OCDE (2010), </t>
    </r>
    <r>
      <rPr>
        <i/>
        <sz val="8"/>
        <rFont val="Arial"/>
        <family val="2"/>
      </rPr>
      <t>Perspectives économiques</t>
    </r>
    <r>
      <rPr>
        <sz val="8"/>
        <rFont val="Arial"/>
        <family val="2"/>
      </rPr>
      <t>, n° 88.</t>
    </r>
  </si>
  <si>
    <t>Variation des dépenses et des recettes 2007-10, en termes réels, en pourcentage du PIB de 2010</t>
  </si>
  <si>
    <t>Notes: The vertical axis is inversed (a positive number indicates an increase in social benefit expenditure and, hence, a deteriorating budget balance). Government revenues refer to total tax and non-tax receipts of the general government sector (central and sub-central, plus social security). Values for 2010 are estimates.</t>
  </si>
  <si>
    <t>Source: Calculations based on OECD (2010), Economic Outlook, No. 88.</t>
  </si>
  <si>
    <t>Budget deficits: changes in public transfers and government revenues</t>
  </si>
  <si>
    <t xml:space="preserve">Déficits budgétaires : variation des recettes et transferts publics
</t>
  </si>
  <si>
    <t>Expenditure and revenue changes 2007-10, real terms, per cent of 2010 GDP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</si>
</sst>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yyyy"/>
    <numFmt numFmtId="166" formatCode="#,##0.0"/>
  </numFmts>
  <fonts count="75">
    <font>
      <sz val="10"/>
      <name val="Arial"/>
      <family val="0"/>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60"/>
      <name val="Verdana"/>
      <family val="2"/>
    </font>
    <font>
      <u val="single"/>
      <sz val="8"/>
      <color indexed="60"/>
      <name val="Verdana"/>
      <family val="2"/>
    </font>
    <font>
      <b/>
      <sz val="8"/>
      <color indexed="60"/>
      <name val="Verdana"/>
      <family val="2"/>
    </font>
    <font>
      <sz val="8"/>
      <color indexed="56"/>
      <name val="Verdana"/>
      <family val="2"/>
    </font>
    <font>
      <b/>
      <sz val="8"/>
      <color indexed="56"/>
      <name val="Verdana"/>
      <family val="2"/>
    </font>
    <font>
      <sz val="8"/>
      <name val="Arial"/>
      <family val="2"/>
    </font>
    <font>
      <b/>
      <u val="single"/>
      <sz val="9"/>
      <color indexed="18"/>
      <name val="Verdana"/>
      <family val="2"/>
    </font>
    <font>
      <b/>
      <sz val="9"/>
      <color indexed="10"/>
      <name val="Courier New"/>
      <family val="3"/>
    </font>
    <font>
      <u val="single"/>
      <sz val="8"/>
      <name val="Verdana"/>
      <family val="2"/>
    </font>
    <font>
      <b/>
      <sz val="9"/>
      <color indexed="8"/>
      <name val="Arial"/>
      <family val="2"/>
    </font>
    <font>
      <u val="single"/>
      <sz val="10"/>
      <color indexed="12"/>
      <name val="Arial"/>
      <family val="2"/>
    </font>
    <font>
      <i/>
      <sz val="10"/>
      <color indexed="8"/>
      <name val="Arial"/>
      <family val="2"/>
    </font>
    <font>
      <b/>
      <sz val="11"/>
      <color indexed="8"/>
      <name val="Times New Roman"/>
      <family val="1"/>
    </font>
    <font>
      <i/>
      <sz val="7"/>
      <name val="Arial"/>
      <family val="2"/>
    </font>
    <font>
      <sz val="7"/>
      <name val="Arial"/>
      <family val="2"/>
    </font>
    <font>
      <i/>
      <sz val="8"/>
      <name val="Arial"/>
      <family val="2"/>
    </font>
    <font>
      <sz val="8"/>
      <name val="Times"/>
      <family val="1"/>
    </font>
    <font>
      <b/>
      <sz val="10"/>
      <name val="Arial"/>
      <family val="2"/>
    </font>
    <font>
      <b/>
      <sz val="8"/>
      <name val="Arial"/>
      <family val="2"/>
    </font>
    <font>
      <b/>
      <sz val="11"/>
      <color indexed="8"/>
      <name val="Arial"/>
      <family val="2"/>
    </font>
    <font>
      <sz val="8"/>
      <color indexed="8"/>
      <name val="Arial"/>
      <family val="2"/>
    </font>
    <font>
      <b/>
      <sz val="9"/>
      <color indexed="10"/>
      <name val="Arial"/>
      <family val="2"/>
    </font>
    <font>
      <sz val="11"/>
      <name val="Times New Roman"/>
      <family val="1"/>
    </font>
    <font>
      <sz val="9"/>
      <name val="Arial"/>
      <family val="2"/>
    </font>
    <font>
      <sz val="9"/>
      <color indexed="8"/>
      <name val="Arial"/>
      <family val="2"/>
    </font>
    <font>
      <i/>
      <sz val="9"/>
      <name val="Arial"/>
      <family val="2"/>
    </font>
    <font>
      <i/>
      <vertAlign val="superscript"/>
      <sz val="9"/>
      <name val="Arial"/>
      <family val="2"/>
    </font>
    <font>
      <b/>
      <sz val="9"/>
      <name val="Arial"/>
      <family val="2"/>
    </font>
    <font>
      <sz val="10.5"/>
      <color indexed="8"/>
      <name val="Calibri"/>
      <family val="0"/>
    </font>
    <font>
      <sz val="7"/>
      <color indexed="8"/>
      <name val="Arial"/>
      <family val="0"/>
    </font>
    <font>
      <b/>
      <sz val="7"/>
      <color indexed="8"/>
      <name val="Arial"/>
      <family val="0"/>
    </font>
    <font>
      <sz val="9.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b/>
      <sz val="11"/>
      <color theme="1"/>
      <name val="Times New Roman"/>
      <family val="1"/>
    </font>
    <font>
      <b/>
      <sz val="11"/>
      <color theme="1"/>
      <name val="Arial"/>
      <family val="2"/>
    </font>
    <font>
      <sz val="8"/>
      <color theme="1"/>
      <name val="Arial"/>
      <family val="2"/>
    </font>
    <font>
      <b/>
      <sz val="9"/>
      <color theme="1"/>
      <name val="Arial"/>
      <family val="2"/>
    </font>
    <font>
      <b/>
      <sz val="9"/>
      <color rgb="FFFF0000"/>
      <name val="Arial"/>
      <family val="2"/>
    </font>
    <font>
      <sz val="9"/>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
      <patternFill patternType="solid">
        <fgColor rgb="FFFFFF99"/>
        <bgColor indexed="64"/>
      </patternFill>
    </fill>
    <fill>
      <patternFill patternType="mediumGray">
        <fgColor rgb="FFC0C0C0"/>
        <bgColor rgb="FFFFFFFF"/>
      </patternFill>
    </fill>
    <fill>
      <patternFill patternType="solid">
        <fgColor rgb="FFD9D9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C0C0C0"/>
      </left>
      <right style="thin">
        <color rgb="FFC0C0C0"/>
      </right>
      <top style="thin">
        <color rgb="FFC0C0C0"/>
      </top>
      <bottom style="thin">
        <color rgb="FFC0C0C0"/>
      </bottom>
    </border>
    <border>
      <left/>
      <right style="thin"/>
      <top/>
      <bottom/>
    </border>
    <border>
      <left/>
      <right/>
      <top style="thin"/>
      <bottom style="thin"/>
    </border>
    <border>
      <left style="thin"/>
      <right/>
      <top style="thin"/>
      <bottom style="thin"/>
    </border>
    <border>
      <left style="thin"/>
      <right/>
      <top/>
      <bottom/>
    </border>
    <border>
      <left/>
      <right style="thin"/>
      <top style="thin"/>
      <bottom style="thin"/>
    </border>
    <border>
      <left style="thin"/>
      <right/>
      <top style="thin"/>
      <bottom/>
    </border>
    <border>
      <left style="thin">
        <color rgb="FFC0C0C0"/>
      </left>
      <right style="thin">
        <color rgb="FFC0C0C0"/>
      </right>
      <top/>
      <bottom/>
    </border>
    <border>
      <left style="thin"/>
      <right/>
      <top/>
      <bottom style="thin"/>
    </border>
    <border>
      <left/>
      <right/>
      <top/>
      <bottom style="thin"/>
    </border>
    <border>
      <left/>
      <right/>
      <top style="thick"/>
      <bottom style="medium"/>
    </border>
    <border>
      <left/>
      <right/>
      <top/>
      <bottom style="thick"/>
    </border>
    <border>
      <left/>
      <right/>
      <top style="medium"/>
      <bottom/>
    </border>
    <border>
      <left style="thin">
        <color rgb="FFC0C0C0"/>
      </left>
      <right style="thin">
        <color rgb="FFC0C0C0"/>
      </right>
      <top style="thin">
        <color rgb="FFC0C0C0"/>
      </top>
      <bottom/>
    </border>
    <border>
      <left style="thin">
        <color rgb="FFC0C0C0"/>
      </left>
      <right style="thin">
        <color rgb="FFC0C0C0"/>
      </right>
      <top/>
      <bottom style="thin">
        <color rgb="FFC0C0C0"/>
      </bottom>
    </border>
    <border>
      <left style="thin">
        <color rgb="FFC0C0C0"/>
      </left>
      <right/>
      <top style="thin">
        <color rgb="FFC0C0C0"/>
      </top>
      <bottom style="thin">
        <color rgb="FFC0C0C0"/>
      </bottom>
    </border>
    <border>
      <left/>
      <right/>
      <top style="thin">
        <color rgb="FFC0C0C0"/>
      </top>
      <bottom style="thin">
        <color rgb="FFC0C0C0"/>
      </bottom>
    </border>
    <border>
      <left/>
      <right style="thin">
        <color rgb="FFC0C0C0"/>
      </right>
      <top style="thin">
        <color rgb="FFC0C0C0"/>
      </top>
      <bottom style="thin">
        <color rgb="FFC0C0C0"/>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0" fillId="0" borderId="0">
      <alignment/>
      <protection/>
    </xf>
    <xf numFmtId="0" fontId="0" fillId="0" borderId="0">
      <alignment/>
      <protection/>
    </xf>
    <xf numFmtId="0" fontId="50" fillId="0" borderId="0">
      <alignment/>
      <protection/>
    </xf>
    <xf numFmtId="0" fontId="5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20">
    <xf numFmtId="0" fontId="0" fillId="0" borderId="0" xfId="0" applyAlignment="1">
      <alignment/>
    </xf>
    <xf numFmtId="0" fontId="23" fillId="0" borderId="10" xfId="0" applyFont="1" applyBorder="1" applyAlignment="1">
      <alignment/>
    </xf>
    <xf numFmtId="0" fontId="24" fillId="0" borderId="10" xfId="0" applyFont="1" applyBorder="1" applyAlignment="1">
      <alignment horizontal="left" wrapText="1"/>
    </xf>
    <xf numFmtId="0" fontId="21" fillId="33" borderId="10" xfId="0" applyFont="1" applyFill="1" applyBorder="1" applyAlignment="1">
      <alignment horizontal="center" vertical="top" wrapText="1"/>
    </xf>
    <xf numFmtId="0" fontId="20" fillId="34" borderId="10" xfId="0" applyFont="1" applyFill="1" applyBorder="1" applyAlignment="1">
      <alignment wrapText="1"/>
    </xf>
    <xf numFmtId="0" fontId="25" fillId="35" borderId="10" xfId="0" applyFont="1" applyFill="1" applyBorder="1" applyAlignment="1">
      <alignment horizontal="center"/>
    </xf>
    <xf numFmtId="0" fontId="19" fillId="34" borderId="10" xfId="0" applyFont="1" applyFill="1" applyBorder="1" applyAlignment="1">
      <alignment vertical="top" wrapText="1"/>
    </xf>
    <xf numFmtId="0" fontId="18" fillId="34" borderId="10" xfId="0" applyFont="1" applyFill="1" applyBorder="1" applyAlignment="1">
      <alignment vertical="top" wrapText="1"/>
    </xf>
    <xf numFmtId="0" fontId="23" fillId="0" borderId="10" xfId="0" applyNumberFormat="1" applyFont="1" applyBorder="1" applyAlignment="1">
      <alignment horizontal="right"/>
    </xf>
    <xf numFmtId="0" fontId="23" fillId="32" borderId="10" xfId="0" applyNumberFormat="1" applyFont="1" applyFill="1" applyBorder="1" applyAlignment="1">
      <alignment horizontal="right"/>
    </xf>
    <xf numFmtId="0" fontId="26" fillId="0" borderId="0" xfId="0" applyFont="1" applyAlignment="1">
      <alignment horizontal="left"/>
    </xf>
    <xf numFmtId="0" fontId="50" fillId="0" borderId="0" xfId="58">
      <alignment/>
      <protection/>
    </xf>
    <xf numFmtId="0" fontId="50" fillId="0" borderId="0" xfId="58" applyNumberFormat="1">
      <alignment/>
      <protection/>
    </xf>
    <xf numFmtId="17" fontId="50" fillId="0" borderId="0" xfId="58" applyNumberFormat="1">
      <alignment/>
      <protection/>
    </xf>
    <xf numFmtId="0" fontId="50" fillId="0" borderId="11" xfId="58" applyFill="1" applyBorder="1">
      <alignment/>
      <protection/>
    </xf>
    <xf numFmtId="0" fontId="66" fillId="0" borderId="12" xfId="58" applyFont="1" applyBorder="1">
      <alignment/>
      <protection/>
    </xf>
    <xf numFmtId="0" fontId="66" fillId="0" borderId="13" xfId="58" applyFont="1" applyBorder="1">
      <alignment/>
      <protection/>
    </xf>
    <xf numFmtId="0" fontId="50" fillId="0" borderId="11" xfId="58" applyBorder="1">
      <alignment/>
      <protection/>
    </xf>
    <xf numFmtId="0" fontId="50" fillId="0" borderId="0" xfId="58" applyBorder="1">
      <alignment/>
      <protection/>
    </xf>
    <xf numFmtId="0" fontId="50" fillId="0" borderId="14" xfId="58" applyBorder="1">
      <alignment/>
      <protection/>
    </xf>
    <xf numFmtId="0" fontId="68" fillId="0" borderId="0" xfId="58" applyFont="1">
      <alignment/>
      <protection/>
    </xf>
    <xf numFmtId="0" fontId="50" fillId="0" borderId="15" xfId="58" applyBorder="1" applyAlignment="1">
      <alignment horizontal="center" vertical="center" wrapText="1" shrinkToFit="1"/>
      <protection/>
    </xf>
    <xf numFmtId="0" fontId="50" fillId="0" borderId="12" xfId="58" applyBorder="1" applyAlignment="1">
      <alignment horizontal="center" vertical="center" wrapText="1" shrinkToFit="1"/>
      <protection/>
    </xf>
    <xf numFmtId="0" fontId="50" fillId="0" borderId="13" xfId="58" applyBorder="1" applyAlignment="1">
      <alignment horizontal="center" vertical="center" wrapText="1" shrinkToFit="1"/>
      <protection/>
    </xf>
    <xf numFmtId="0" fontId="50" fillId="0" borderId="16" xfId="58" applyBorder="1" applyAlignment="1">
      <alignment horizontal="center" vertical="center" wrapText="1" shrinkToFit="1"/>
      <protection/>
    </xf>
    <xf numFmtId="0" fontId="69" fillId="0" borderId="0" xfId="58" applyFont="1" applyAlignment="1">
      <alignment horizontal="left" vertical="center"/>
      <protection/>
    </xf>
    <xf numFmtId="0" fontId="50" fillId="0" borderId="0" xfId="58" applyAlignment="1">
      <alignment/>
      <protection/>
    </xf>
    <xf numFmtId="0" fontId="60" fillId="0" borderId="0" xfId="54" applyAlignment="1" applyProtection="1">
      <alignment/>
      <protection/>
    </xf>
    <xf numFmtId="0" fontId="66" fillId="0" borderId="11" xfId="58" applyFont="1" applyBorder="1">
      <alignment/>
      <protection/>
    </xf>
    <xf numFmtId="0" fontId="50" fillId="0" borderId="13" xfId="58" applyFont="1" applyBorder="1">
      <alignment/>
      <protection/>
    </xf>
    <xf numFmtId="0" fontId="66" fillId="0" borderId="0" xfId="58" applyFont="1">
      <alignment/>
      <protection/>
    </xf>
    <xf numFmtId="164" fontId="33" fillId="0" borderId="0" xfId="0" applyNumberFormat="1" applyFont="1" applyFill="1" applyAlignment="1">
      <alignment/>
    </xf>
    <xf numFmtId="164" fontId="34" fillId="0" borderId="0" xfId="0" applyNumberFormat="1" applyFont="1" applyFill="1" applyAlignment="1">
      <alignment/>
    </xf>
    <xf numFmtId="164" fontId="23" fillId="0" borderId="0" xfId="0" applyNumberFormat="1" applyFont="1" applyFill="1" applyAlignment="1">
      <alignment/>
    </xf>
    <xf numFmtId="0" fontId="32" fillId="0" borderId="0" xfId="0" applyNumberFormat="1" applyFont="1" applyFill="1" applyAlignment="1">
      <alignment vertical="top"/>
    </xf>
    <xf numFmtId="0" fontId="0" fillId="0" borderId="0" xfId="0" applyNumberFormat="1" applyAlignment="1">
      <alignment vertical="top" wrapText="1"/>
    </xf>
    <xf numFmtId="0" fontId="35" fillId="0" borderId="0" xfId="0" applyFont="1" applyAlignment="1">
      <alignment/>
    </xf>
    <xf numFmtId="0" fontId="22" fillId="33" borderId="10" xfId="0" applyFont="1" applyFill="1" applyBorder="1" applyAlignment="1">
      <alignment horizontal="center" vertical="top" wrapText="1"/>
    </xf>
    <xf numFmtId="0" fontId="36" fillId="0" borderId="10" xfId="0" applyNumberFormat="1" applyFont="1" applyBorder="1" applyAlignment="1">
      <alignment horizontal="right"/>
    </xf>
    <xf numFmtId="0" fontId="36" fillId="32" borderId="10" xfId="0" applyNumberFormat="1" applyFont="1" applyFill="1" applyBorder="1" applyAlignment="1">
      <alignment horizontal="right"/>
    </xf>
    <xf numFmtId="0" fontId="22" fillId="33" borderId="17" xfId="0" applyFont="1" applyFill="1" applyBorder="1" applyAlignment="1">
      <alignment horizontal="center" vertical="top" wrapText="1"/>
    </xf>
    <xf numFmtId="0" fontId="70" fillId="0" borderId="0" xfId="60" applyFont="1">
      <alignment/>
      <protection/>
    </xf>
    <xf numFmtId="0" fontId="50" fillId="0" borderId="0" xfId="60">
      <alignment/>
      <protection/>
    </xf>
    <xf numFmtId="0" fontId="50" fillId="0" borderId="11" xfId="60" applyNumberFormat="1" applyBorder="1">
      <alignment/>
      <protection/>
    </xf>
    <xf numFmtId="165" fontId="50" fillId="0" borderId="18" xfId="60" applyNumberFormat="1" applyBorder="1">
      <alignment/>
      <protection/>
    </xf>
    <xf numFmtId="165" fontId="50" fillId="0" borderId="19" xfId="60" applyNumberFormat="1" applyBorder="1">
      <alignment/>
      <protection/>
    </xf>
    <xf numFmtId="166" fontId="50" fillId="0" borderId="0" xfId="60" applyNumberFormat="1">
      <alignment/>
      <protection/>
    </xf>
    <xf numFmtId="9" fontId="71" fillId="0" borderId="19" xfId="60" applyNumberFormat="1" applyFont="1" applyBorder="1">
      <alignment/>
      <protection/>
    </xf>
    <xf numFmtId="2" fontId="35" fillId="0" borderId="0" xfId="63" applyNumberFormat="1" applyFont="1" applyAlignment="1">
      <alignment/>
    </xf>
    <xf numFmtId="2" fontId="0" fillId="0" borderId="0" xfId="0" applyNumberFormat="1" applyAlignment="1">
      <alignment/>
    </xf>
    <xf numFmtId="9" fontId="50" fillId="0" borderId="0" xfId="63" applyFont="1" applyAlignment="1">
      <alignment/>
    </xf>
    <xf numFmtId="9" fontId="0" fillId="0" borderId="0" xfId="0" applyNumberFormat="1" applyAlignment="1">
      <alignment/>
    </xf>
    <xf numFmtId="0" fontId="21" fillId="33" borderId="0" xfId="0" applyFont="1" applyFill="1" applyBorder="1" applyAlignment="1">
      <alignment horizontal="center" vertical="top" wrapText="1"/>
    </xf>
    <xf numFmtId="0" fontId="25" fillId="35" borderId="0" xfId="0" applyFont="1" applyFill="1" applyBorder="1" applyAlignment="1">
      <alignment horizontal="center"/>
    </xf>
    <xf numFmtId="0" fontId="23" fillId="0" borderId="0" xfId="0" applyNumberFormat="1" applyFont="1" applyBorder="1" applyAlignment="1">
      <alignment horizontal="right"/>
    </xf>
    <xf numFmtId="0" fontId="23" fillId="32" borderId="0" xfId="0" applyNumberFormat="1" applyFont="1" applyFill="1" applyBorder="1" applyAlignment="1">
      <alignment horizontal="right"/>
    </xf>
    <xf numFmtId="165" fontId="50" fillId="0" borderId="0" xfId="60" applyNumberFormat="1" applyBorder="1">
      <alignment/>
      <protection/>
    </xf>
    <xf numFmtId="0" fontId="50" fillId="0" borderId="0" xfId="60" applyAlignment="1">
      <alignment wrapText="1"/>
      <protection/>
    </xf>
    <xf numFmtId="0" fontId="50" fillId="0" borderId="0" xfId="60" applyAlignment="1">
      <alignment horizontal="center" vertical="center" wrapText="1"/>
      <protection/>
    </xf>
    <xf numFmtId="9" fontId="50" fillId="0" borderId="0" xfId="63" applyFont="1" applyAlignment="1">
      <alignment horizontal="center"/>
    </xf>
    <xf numFmtId="10" fontId="36" fillId="0" borderId="10" xfId="63" applyNumberFormat="1" applyFont="1" applyBorder="1" applyAlignment="1">
      <alignment horizontal="right"/>
    </xf>
    <xf numFmtId="0" fontId="0" fillId="0" borderId="0" xfId="0" applyFont="1" applyAlignment="1">
      <alignment/>
    </xf>
    <xf numFmtId="166" fontId="66" fillId="0" borderId="0" xfId="60" applyNumberFormat="1" applyFont="1">
      <alignment/>
      <protection/>
    </xf>
    <xf numFmtId="3" fontId="0" fillId="0" borderId="0" xfId="0" applyNumberFormat="1" applyAlignment="1">
      <alignment/>
    </xf>
    <xf numFmtId="3" fontId="0" fillId="0" borderId="0" xfId="0" applyNumberFormat="1" applyFont="1" applyAlignment="1">
      <alignment/>
    </xf>
    <xf numFmtId="0" fontId="41" fillId="0" borderId="20" xfId="0" applyFont="1" applyBorder="1" applyAlignment="1">
      <alignment horizontal="center" wrapText="1"/>
    </xf>
    <xf numFmtId="0" fontId="41" fillId="36" borderId="0" xfId="0" applyFont="1" applyFill="1" applyAlignment="1">
      <alignment horizontal="center" wrapText="1"/>
    </xf>
    <xf numFmtId="3" fontId="41" fillId="0" borderId="0" xfId="0" applyNumberFormat="1" applyFont="1" applyAlignment="1">
      <alignment horizontal="center" wrapText="1"/>
    </xf>
    <xf numFmtId="0" fontId="41" fillId="0" borderId="0" xfId="0" applyFont="1" applyAlignment="1">
      <alignment horizontal="center" wrapText="1"/>
    </xf>
    <xf numFmtId="3" fontId="41" fillId="36" borderId="0" xfId="0" applyNumberFormat="1" applyFont="1" applyFill="1" applyAlignment="1">
      <alignment horizontal="center" wrapText="1"/>
    </xf>
    <xf numFmtId="3" fontId="41" fillId="0" borderId="0" xfId="0" applyNumberFormat="1" applyFont="1" applyAlignment="1">
      <alignment wrapText="1"/>
    </xf>
    <xf numFmtId="0" fontId="41" fillId="0" borderId="21" xfId="0" applyFont="1" applyBorder="1" applyAlignment="1">
      <alignment horizontal="center" wrapText="1"/>
    </xf>
    <xf numFmtId="0" fontId="40" fillId="36" borderId="0" xfId="0" applyFont="1" applyFill="1" applyAlignment="1">
      <alignment horizontal="center" wrapText="1"/>
    </xf>
    <xf numFmtId="0" fontId="40" fillId="0" borderId="21" xfId="0" applyFont="1" applyBorder="1" applyAlignment="1">
      <alignment horizontal="center" wrapText="1"/>
    </xf>
    <xf numFmtId="0" fontId="41" fillId="0" borderId="0" xfId="0" applyFont="1" applyAlignment="1">
      <alignment vertical="top" wrapText="1"/>
    </xf>
    <xf numFmtId="0" fontId="43" fillId="0" borderId="0" xfId="0" applyFont="1" applyAlignment="1">
      <alignment vertical="top" wrapText="1"/>
    </xf>
    <xf numFmtId="0" fontId="41" fillId="36" borderId="0" xfId="0" applyFont="1" applyFill="1" applyAlignment="1">
      <alignment vertical="top" wrapText="1"/>
    </xf>
    <xf numFmtId="0" fontId="43" fillId="36" borderId="0" xfId="0" applyFont="1" applyFill="1" applyAlignment="1">
      <alignment vertical="top" wrapText="1"/>
    </xf>
    <xf numFmtId="0" fontId="41" fillId="0" borderId="21" xfId="0" applyFont="1" applyBorder="1" applyAlignment="1">
      <alignment vertical="top" wrapText="1"/>
    </xf>
    <xf numFmtId="0" fontId="43" fillId="0" borderId="21" xfId="0" applyFont="1" applyBorder="1" applyAlignment="1">
      <alignment vertical="top" wrapText="1"/>
    </xf>
    <xf numFmtId="0" fontId="72" fillId="0" borderId="0" xfId="58" applyFont="1" applyAlignment="1">
      <alignment horizontal="centerContinuous" vertical="center"/>
      <protection/>
    </xf>
    <xf numFmtId="0" fontId="50" fillId="0" borderId="0" xfId="58" applyAlignment="1">
      <alignment horizontal="centerContinuous" vertical="center"/>
      <protection/>
    </xf>
    <xf numFmtId="0" fontId="72" fillId="0" borderId="0" xfId="58" applyFont="1" applyAlignment="1">
      <alignment horizontal="centerContinuous" vertical="center" wrapText="1"/>
      <protection/>
    </xf>
    <xf numFmtId="0" fontId="50" fillId="0" borderId="0" xfId="58" applyAlignment="1">
      <alignment horizontal="centerContinuous" vertical="center" wrapText="1"/>
      <protection/>
    </xf>
    <xf numFmtId="0" fontId="50" fillId="37" borderId="0" xfId="58" applyFill="1">
      <alignment/>
      <protection/>
    </xf>
    <xf numFmtId="0" fontId="45" fillId="37" borderId="0" xfId="0" applyFont="1" applyFill="1" applyAlignment="1">
      <alignment horizontal="centerContinuous" vertical="center" wrapText="1"/>
    </xf>
    <xf numFmtId="0" fontId="50" fillId="37" borderId="0" xfId="58" applyFill="1" applyAlignment="1">
      <alignment horizontal="centerContinuous" vertical="center" wrapText="1"/>
      <protection/>
    </xf>
    <xf numFmtId="0" fontId="66" fillId="37" borderId="0" xfId="58" applyFont="1" applyFill="1" applyAlignment="1">
      <alignment horizontal="centerContinuous" vertical="center"/>
      <protection/>
    </xf>
    <xf numFmtId="0" fontId="50" fillId="37" borderId="0" xfId="58" applyFill="1" applyAlignment="1">
      <alignment horizontal="centerContinuous" vertical="center"/>
      <protection/>
    </xf>
    <xf numFmtId="0" fontId="41" fillId="37" borderId="0" xfId="0" applyFont="1" applyFill="1" applyAlignment="1">
      <alignment horizontal="centerContinuous" vertical="center" wrapText="1"/>
    </xf>
    <xf numFmtId="0" fontId="73" fillId="37" borderId="0" xfId="58" applyFont="1" applyFill="1">
      <alignment/>
      <protection/>
    </xf>
    <xf numFmtId="0" fontId="0" fillId="37" borderId="0" xfId="0" applyNumberFormat="1" applyFill="1" applyAlignment="1">
      <alignment vertical="top" wrapText="1"/>
    </xf>
    <xf numFmtId="0" fontId="23" fillId="37" borderId="0" xfId="0" applyFont="1" applyFill="1" applyAlignment="1">
      <alignment/>
    </xf>
    <xf numFmtId="0" fontId="60" fillId="0" borderId="0" xfId="54" applyAlignment="1" applyProtection="1">
      <alignment horizontal="left" vertical="center"/>
      <protection/>
    </xf>
    <xf numFmtId="0" fontId="66" fillId="0" borderId="0" xfId="58" applyFont="1" applyAlignment="1">
      <alignment horizontal="left" vertical="center"/>
      <protection/>
    </xf>
    <xf numFmtId="0" fontId="23" fillId="0" borderId="0" xfId="0" applyNumberFormat="1" applyFont="1" applyBorder="1" applyAlignment="1">
      <alignment horizontal="left" vertical="top" wrapText="1"/>
    </xf>
    <xf numFmtId="0" fontId="50" fillId="0" borderId="13" xfId="58" applyBorder="1" applyAlignment="1">
      <alignment horizontal="center" vertical="center" wrapText="1" shrinkToFit="1"/>
      <protection/>
    </xf>
    <xf numFmtId="0" fontId="50" fillId="0" borderId="15" xfId="58" applyBorder="1" applyAlignment="1">
      <alignment horizontal="center" vertical="center" wrapText="1" shrinkToFit="1"/>
      <protection/>
    </xf>
    <xf numFmtId="0" fontId="50" fillId="0" borderId="12" xfId="58" applyBorder="1" applyAlignment="1">
      <alignment horizontal="center" vertical="center" wrapText="1" shrinkToFit="1"/>
      <protection/>
    </xf>
    <xf numFmtId="0" fontId="50" fillId="37" borderId="0" xfId="58" applyFill="1" applyAlignment="1">
      <alignment horizontal="center" vertical="center" wrapText="1"/>
      <protection/>
    </xf>
    <xf numFmtId="0" fontId="0" fillId="37" borderId="0" xfId="0" applyFill="1" applyAlignment="1">
      <alignment horizontal="center" vertical="center" wrapText="1"/>
    </xf>
    <xf numFmtId="0" fontId="23" fillId="37" borderId="0" xfId="0" applyFont="1" applyFill="1" applyAlignment="1">
      <alignment wrapText="1"/>
    </xf>
    <xf numFmtId="0" fontId="0" fillId="37" borderId="0" xfId="0" applyFill="1" applyAlignment="1">
      <alignment wrapText="1"/>
    </xf>
    <xf numFmtId="0" fontId="50" fillId="37" borderId="0" xfId="58" applyFill="1" applyAlignment="1">
      <alignment wrapText="1"/>
      <protection/>
    </xf>
    <xf numFmtId="3" fontId="74" fillId="36" borderId="0" xfId="0" applyNumberFormat="1" applyFont="1" applyFill="1" applyAlignment="1">
      <alignment horizontal="center" wrapText="1"/>
    </xf>
    <xf numFmtId="3" fontId="41" fillId="0" borderId="0" xfId="0" applyNumberFormat="1" applyFont="1" applyAlignment="1">
      <alignment wrapText="1"/>
    </xf>
    <xf numFmtId="0" fontId="41" fillId="0" borderId="20" xfId="0" applyFont="1" applyBorder="1" applyAlignment="1">
      <alignment vertical="top" wrapText="1"/>
    </xf>
    <xf numFmtId="0" fontId="41" fillId="36" borderId="22" xfId="0" applyFont="1" applyFill="1" applyBorder="1" applyAlignment="1">
      <alignment wrapText="1"/>
    </xf>
    <xf numFmtId="3" fontId="74" fillId="0" borderId="0" xfId="0" applyNumberFormat="1" applyFont="1" applyAlignment="1">
      <alignment horizontal="center" wrapText="1"/>
    </xf>
    <xf numFmtId="3" fontId="41" fillId="0" borderId="0" xfId="0" applyNumberFormat="1" applyFont="1" applyAlignment="1">
      <alignment horizontal="center" wrapText="1"/>
    </xf>
    <xf numFmtId="0" fontId="74" fillId="0" borderId="0" xfId="0" applyFont="1" applyAlignment="1">
      <alignment horizontal="center" wrapText="1"/>
    </xf>
    <xf numFmtId="0" fontId="19" fillId="34" borderId="23" xfId="0" applyFont="1" applyFill="1" applyBorder="1" applyAlignment="1">
      <alignment vertical="top" wrapText="1"/>
    </xf>
    <xf numFmtId="0" fontId="19" fillId="34" borderId="17" xfId="0" applyFont="1" applyFill="1" applyBorder="1" applyAlignment="1">
      <alignment vertical="top" wrapText="1"/>
    </xf>
    <xf numFmtId="0" fontId="19" fillId="34" borderId="24" xfId="0" applyFont="1" applyFill="1" applyBorder="1" applyAlignment="1">
      <alignment vertical="top" wrapText="1"/>
    </xf>
    <xf numFmtId="0" fontId="22" fillId="33" borderId="25" xfId="0" applyFont="1" applyFill="1" applyBorder="1" applyAlignment="1">
      <alignment horizontal="right" vertical="center" wrapText="1"/>
    </xf>
    <xf numFmtId="0" fontId="22" fillId="33" borderId="26" xfId="0" applyFont="1" applyFill="1" applyBorder="1" applyAlignment="1">
      <alignment horizontal="right" vertical="center" wrapText="1"/>
    </xf>
    <xf numFmtId="0" fontId="22" fillId="33" borderId="27" xfId="0" applyFont="1" applyFill="1" applyBorder="1" applyAlignment="1">
      <alignment horizontal="right" vertical="center" wrapText="1"/>
    </xf>
    <xf numFmtId="0" fontId="21" fillId="33" borderId="25" xfId="0" applyFont="1" applyFill="1" applyBorder="1" applyAlignment="1">
      <alignment horizontal="center" vertical="top" wrapText="1"/>
    </xf>
    <xf numFmtId="0" fontId="21" fillId="33" borderId="26" xfId="0" applyFont="1" applyFill="1" applyBorder="1" applyAlignment="1">
      <alignment horizontal="center" vertical="top" wrapText="1"/>
    </xf>
    <xf numFmtId="0" fontId="21" fillId="33" borderId="27" xfId="0" applyFont="1" applyFill="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0575"/>
          <c:w val="0.95775"/>
          <c:h val="0.97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Pt>
            <c:idx val="30"/>
            <c:spPr>
              <a:solidFill>
                <a:srgbClr val="C10316"/>
              </a:solidFill>
              <a:ln w="3175">
                <a:noFill/>
              </a:ln>
            </c:spPr>
            <c:marker>
              <c:size val="11"/>
              <c:spPr>
                <a:solidFill>
                  <a:srgbClr val="FF0000"/>
                </a:solidFill>
                <a:ln>
                  <a:noFill/>
                </a:ln>
              </c:spPr>
            </c:marker>
          </c:dPt>
          <c:dLbls>
            <c:dLbl>
              <c:idx val="0"/>
              <c:tx>
                <c:strRef>
                  <c:f>'Data Defict vs debt'!$A$7</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
              <c:layout>
                <c:manualLayout>
                  <c:x val="0"/>
                  <c:y val="0"/>
                </c:manualLayout>
              </c:layout>
              <c:tx>
                <c:strRef>
                  <c:f>'Data Defict vs debt'!$A$8</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'Data Defict vs debt'!$A$9</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
              <c:layout>
                <c:manualLayout>
                  <c:x val="0"/>
                  <c:y val="0"/>
                </c:manualLayout>
              </c:layout>
              <c:tx>
                <c:strRef>
                  <c:f>'Data Defict vs debt'!$A$10</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 Defict vs debt'!$A$11</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'Data Defict vs debt'!$A$12</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 Defict vs debt'!$A$13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 Defict vs debt'!$A$14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 Defict vs debt'!$A$15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'Data Defict vs debt'!$A$16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'Data Defict vs debt'!$A$17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'Data Defict vs debt'!$A$18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'Data Defict vs debt'!$A$19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3"/>
              <c:layout>
                <c:manualLayout>
                  <c:x val="0"/>
                  <c:y val="0"/>
                </c:manualLayout>
              </c:layout>
              <c:tx>
                <c:strRef>
                  <c:f>'Data Defict vs debt'!$A$20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 Defict vs debt'!$A$21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 Defict vs debt'!$A$22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'Data Defict vs debt'!$A$23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'Data Defict vs debt'!$A$24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'Data Defict vs debt'!$A$25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 Defict vs debt'!$A$26</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 Defict vs debt'!$A$27</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 Defict vs debt'!$A$28</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 Defict vs debt'!$A$29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'Data Defict vs debt'!$A$30</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 Defict vs debt'!$A$31</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 Defict vs debt'!$A$32</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'Data Defict vs debt'!$A$33</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 Defict vs debt'!$A$34</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'Data Defict vs debt'!$A$35</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'Data Defict vs debt'!$A$36</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'Data Defict vs debt'!$A$37</c:f>
                  <c:strCache>
                    <c:ptCount val="1"/>
                    <c:pt idx="0">
                      <c:v>OECD</c:v>
                    </c:pt>
                  </c:strCache>
                </c:strRef>
              </c:tx>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Defict vs debt'!$F$7:$F$37</c:f>
              <c:numCache>
                <c:ptCount val="31"/>
                <c:pt idx="0">
                  <c:v>25.93996290601696</c:v>
                </c:pt>
                <c:pt idx="1">
                  <c:v>77.95659951140917</c:v>
                </c:pt>
                <c:pt idx="2">
                  <c:v>104.3493935481118</c:v>
                </c:pt>
                <c:pt idx="3">
                  <c:v>85.50268802835885</c:v>
                </c:pt>
                <c:pt idx="4">
                  <c:v>52.30209918606189</c:v>
                </c:pt>
                <c:pt idx="5">
                  <c:v>55.21058247753035</c:v>
                </c:pt>
                <c:pt idx="6">
                  <c:v>62.66848854336165</c:v>
                </c:pt>
                <c:pt idx="7">
                  <c:v>97.09637974708116</c:v>
                </c:pt>
                <c:pt idx="8">
                  <c:v>81.28321581545562</c:v>
                </c:pt>
                <c:pt idx="9">
                  <c:v>136.8165760300715</c:v>
                </c:pt>
                <c:pt idx="10">
                  <c:v>90.21921176175223</c:v>
                </c:pt>
                <c:pt idx="11">
                  <c:v>116.9022507266238</c:v>
                </c:pt>
                <c:pt idx="12">
                  <c:v>112.6709157032113</c:v>
                </c:pt>
                <c:pt idx="13">
                  <c:v>78.06832866098958</c:v>
                </c:pt>
                <c:pt idx="14">
                  <c:v>132.7091978340878</c:v>
                </c:pt>
                <c:pt idx="15">
                  <c:v>204.1661313212092</c:v>
                </c:pt>
                <c:pt idx="16">
                  <c:v>32.83296338214614</c:v>
                </c:pt>
                <c:pt idx="17">
                  <c:v>25.95102129518782</c:v>
                </c:pt>
                <c:pt idx="18">
                  <c:v>77.57845812771542</c:v>
                </c:pt>
                <c:pt idx="19">
                  <c:v>43.47082909436373</c:v>
                </c:pt>
                <c:pt idx="20">
                  <c:v>53.57333861032988</c:v>
                </c:pt>
                <c:pt idx="21">
                  <c:v>66.65077611560793</c:v>
                </c:pt>
                <c:pt idx="22">
                  <c:v>98.67163115579501</c:v>
                </c:pt>
                <c:pt idx="23">
                  <c:v>51.09282423470331</c:v>
                </c:pt>
                <c:pt idx="24">
                  <c:v>54.84697626371127</c:v>
                </c:pt>
                <c:pt idx="25">
                  <c:v>78.218117634478</c:v>
                </c:pt>
                <c:pt idx="26">
                  <c:v>48.80218421993776</c:v>
                </c:pt>
                <c:pt idx="27">
                  <c:v>41.11928792629676</c:v>
                </c:pt>
                <c:pt idx="28">
                  <c:v>88.56049650067351</c:v>
                </c:pt>
                <c:pt idx="29">
                  <c:v>98.50733973765976</c:v>
                </c:pt>
                <c:pt idx="30">
                  <c:v>100.745332771218</c:v>
                </c:pt>
              </c:numCache>
            </c:numRef>
          </c:xVal>
          <c:yVal>
            <c:numRef>
              <c:f>'Data Defict vs debt'!$C$7:$C$37</c:f>
              <c:numCache>
                <c:ptCount val="31"/>
                <c:pt idx="0">
                  <c:v>-1.734081100832549</c:v>
                </c:pt>
                <c:pt idx="1">
                  <c:v>-3.440984922223462</c:v>
                </c:pt>
                <c:pt idx="2">
                  <c:v>-4.519438732273528</c:v>
                </c:pt>
                <c:pt idx="3">
                  <c:v>-3.448093790080036</c:v>
                </c:pt>
                <c:pt idx="4">
                  <c:v>-4.219417360599032</c:v>
                </c:pt>
                <c:pt idx="5">
                  <c:v>-3.85744341038047</c:v>
                </c:pt>
                <c:pt idx="6">
                  <c:v>-1.706042894132406</c:v>
                </c:pt>
                <c:pt idx="7">
                  <c:v>-6.132494410314678</c:v>
                </c:pt>
                <c:pt idx="8">
                  <c:v>-2.892009445748017</c:v>
                </c:pt>
                <c:pt idx="9">
                  <c:v>-7.566928274214699</c:v>
                </c:pt>
                <c:pt idx="10">
                  <c:v>-3.146703499086964</c:v>
                </c:pt>
                <c:pt idx="11">
                  <c:v>-2.680426061356095</c:v>
                </c:pt>
                <c:pt idx="12">
                  <c:v>-9.525049052924766</c:v>
                </c:pt>
                <c:pt idx="13">
                  <c:v>-3.780059666029829</c:v>
                </c:pt>
                <c:pt idx="14">
                  <c:v>-3.947400105668155</c:v>
                </c:pt>
                <c:pt idx="15">
                  <c:v>-7.486884459352547</c:v>
                </c:pt>
                <c:pt idx="16">
                  <c:v>2.139210619153158</c:v>
                </c:pt>
                <c:pt idx="17">
                  <c:v>-1.234034804211118</c:v>
                </c:pt>
                <c:pt idx="18">
                  <c:v>-4.042061940098392</c:v>
                </c:pt>
                <c:pt idx="19">
                  <c:v>-4.511612479496147</c:v>
                </c:pt>
                <c:pt idx="20">
                  <c:v>-1.79</c:v>
                </c:pt>
                <c:pt idx="21">
                  <c:v>-6.731612397071267</c:v>
                </c:pt>
                <c:pt idx="22">
                  <c:v>-5.02202851176677</c:v>
                </c:pt>
                <c:pt idx="23">
                  <c:v>-5.222080914162752</c:v>
                </c:pt>
                <c:pt idx="24">
                  <c:v>-4.745681429737739</c:v>
                </c:pt>
                <c:pt idx="25">
                  <c:v>-6.349743016257363</c:v>
                </c:pt>
                <c:pt idx="26">
                  <c:v>-0.56505196683926</c:v>
                </c:pt>
                <c:pt idx="27">
                  <c:v>-0.433948904366283</c:v>
                </c:pt>
                <c:pt idx="28">
                  <c:v>-8.117505830002349</c:v>
                </c:pt>
                <c:pt idx="29">
                  <c:v>-8.824435567253108</c:v>
                </c:pt>
                <c:pt idx="30">
                  <c:v>-6.140898387316939</c:v>
                </c:pt>
              </c:numCache>
            </c:numRef>
          </c:yVal>
          <c:smooth val="0"/>
        </c:ser>
        <c:axId val="11018315"/>
        <c:axId val="32055972"/>
      </c:scatterChart>
      <c:valAx>
        <c:axId val="11018315"/>
        <c:scaling>
          <c:orientation val="minMax"/>
          <c:max val="220"/>
          <c:min val="20"/>
        </c:scaling>
        <c:axPos val="b"/>
        <c:title>
          <c:tx>
            <c:rich>
              <a:bodyPr vert="horz" rot="0" anchor="ctr"/>
              <a:lstStyle/>
              <a:p>
                <a:pPr algn="ctr">
                  <a:defRPr/>
                </a:pPr>
                <a:r>
                  <a:rPr lang="en-US" cap="none" sz="1100" b="1" i="0" u="none" baseline="0">
                    <a:solidFill>
                      <a:srgbClr val="000000"/>
                    </a:solidFill>
                    <a:latin typeface="Arial"/>
                    <a:ea typeface="Arial"/>
                    <a:cs typeface="Arial"/>
                  </a:rPr>
                  <a:t>Gross government debt</a:t>
                </a:r>
              </a:p>
            </c:rich>
          </c:tx>
          <c:layout>
            <c:manualLayout>
              <c:xMode val="factor"/>
              <c:yMode val="factor"/>
              <c:x val="0.00125"/>
              <c:y val="-0.00475"/>
            </c:manualLayout>
          </c:layout>
          <c:overlay val="0"/>
          <c:spPr>
            <a:noFill/>
            <a:ln w="3175">
              <a:noFill/>
            </a:ln>
          </c:spPr>
        </c:title>
        <c:delete val="0"/>
        <c:numFmt formatCode="General" sourceLinked="1"/>
        <c:majorTickMark val="out"/>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32055972"/>
        <c:crossesAt val="2"/>
        <c:crossBetween val="midCat"/>
        <c:dispUnits/>
      </c:valAx>
      <c:valAx>
        <c:axId val="32055972"/>
        <c:scaling>
          <c:orientation val="minMax"/>
          <c:max val="3"/>
          <c:min val="-10"/>
        </c:scaling>
        <c:axPos val="l"/>
        <c:title>
          <c:tx>
            <c:rich>
              <a:bodyPr vert="horz" rot="-5400000" anchor="ctr"/>
              <a:lstStyle/>
              <a:p>
                <a:pPr algn="ctr">
                  <a:defRPr/>
                </a:pPr>
                <a:r>
                  <a:rPr lang="en-US" cap="none" sz="1100" b="1" i="0" u="none" baseline="0">
                    <a:solidFill>
                      <a:srgbClr val="000000"/>
                    </a:solidFill>
                    <a:latin typeface="Arial"/>
                    <a:ea typeface="Arial"/>
                    <a:cs typeface="Arial"/>
                  </a:rPr>
                  <a:t>General government balance</a:t>
                </a:r>
              </a:p>
            </c:rich>
          </c:tx>
          <c:layout>
            <c:manualLayout>
              <c:xMode val="factor"/>
              <c:yMode val="factor"/>
              <c:x val="-0.0005"/>
              <c:y val="0.017"/>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11018315"/>
        <c:crossesAt val="0"/>
        <c:crossBetween val="midCat"/>
        <c:dispUnits/>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0575"/>
          <c:w val="0.95775"/>
          <c:h val="0.97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Pt>
            <c:idx val="30"/>
            <c:spPr>
              <a:solidFill>
                <a:srgbClr val="C10316"/>
              </a:solidFill>
              <a:ln w="3175">
                <a:noFill/>
              </a:ln>
            </c:spPr>
            <c:marker>
              <c:size val="11"/>
              <c:spPr>
                <a:solidFill>
                  <a:srgbClr val="FF0000"/>
                </a:solidFill>
                <a:ln>
                  <a:noFill/>
                </a:ln>
              </c:spPr>
            </c:marker>
          </c:dPt>
          <c:dLbls>
            <c:dLbl>
              <c:idx val="0"/>
              <c:tx>
                <c:strRef>
                  <c:f>'Data Defict vs debt'!$A$7</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
              <c:layout>
                <c:manualLayout>
                  <c:x val="0"/>
                  <c:y val="0"/>
                </c:manualLayout>
              </c:layout>
              <c:tx>
                <c:strRef>
                  <c:f>'Data Defict vs debt'!$A$8</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'Data Defict vs debt'!$A$9</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
              <c:layout>
                <c:manualLayout>
                  <c:x val="0"/>
                  <c:y val="0"/>
                </c:manualLayout>
              </c:layout>
              <c:tx>
                <c:strRef>
                  <c:f>'Data Defict vs debt'!$A$10</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 Defict vs debt'!$A$11</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'Data Defict vs debt'!$A$12</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 Defict vs debt'!$A$13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 Defict vs debt'!$A$14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 Defict vs debt'!$A$15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'Data Defict vs debt'!$A$16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'Data Defict vs debt'!$A$17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'Data Defict vs debt'!$A$18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'Data Defict vs debt'!$A$19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3"/>
              <c:layout>
                <c:manualLayout>
                  <c:x val="0"/>
                  <c:y val="0"/>
                </c:manualLayout>
              </c:layout>
              <c:tx>
                <c:strRef>
                  <c:f>'Data Defict vs debt'!$A$20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 Defict vs debt'!$A$21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 Defict vs debt'!$A$22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'Data Defict vs debt'!$A$23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'Data Defict vs debt'!$A$24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'Data Defict vs debt'!$A$25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 Defict vs debt'!$A$26</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 Defict vs debt'!$A$27</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 Defict vs debt'!$A$28</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 Defict vs debt'!$A$29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'Data Defict vs debt'!$A$30</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 Defict vs debt'!$A$31</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 Defict vs debt'!$A$32</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'Data Defict vs debt'!$A$33</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 Defict vs debt'!$A$34</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'Data Defict vs debt'!$A$35</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'Data Defict vs debt'!$A$36</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rich>
                  <a:bodyPr vert="horz" rot="0" anchor="ctr"/>
                  <a:lstStyle/>
                  <a:p>
                    <a:pPr algn="ctr">
                      <a:defRPr/>
                    </a:pPr>
                    <a:r>
                      <a:rPr lang="en-US" cap="none" sz="700" b="1" i="0" u="none" baseline="0">
                        <a:solidFill>
                          <a:srgbClr val="000000"/>
                        </a:solidFill>
                        <a:latin typeface="Arial"/>
                        <a:ea typeface="Arial"/>
                        <a:cs typeface="Arial"/>
                      </a:rPr>
                      <a:t>OCDE</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Defict vs debt'!$F$7:$F$37</c:f>
              <c:numCache>
                <c:ptCount val="31"/>
                <c:pt idx="0">
                  <c:v>25.93996290601696</c:v>
                </c:pt>
                <c:pt idx="1">
                  <c:v>77.95659951140917</c:v>
                </c:pt>
                <c:pt idx="2">
                  <c:v>104.3493935481118</c:v>
                </c:pt>
                <c:pt idx="3">
                  <c:v>85.50268802835885</c:v>
                </c:pt>
                <c:pt idx="4">
                  <c:v>52.30209918606189</c:v>
                </c:pt>
                <c:pt idx="5">
                  <c:v>55.21058247753035</c:v>
                </c:pt>
                <c:pt idx="6">
                  <c:v>62.66848854336165</c:v>
                </c:pt>
                <c:pt idx="7">
                  <c:v>97.09637974708116</c:v>
                </c:pt>
                <c:pt idx="8">
                  <c:v>81.28321581545562</c:v>
                </c:pt>
                <c:pt idx="9">
                  <c:v>136.8165760300715</c:v>
                </c:pt>
                <c:pt idx="10">
                  <c:v>90.21921176175223</c:v>
                </c:pt>
                <c:pt idx="11">
                  <c:v>116.9022507266238</c:v>
                </c:pt>
                <c:pt idx="12">
                  <c:v>112.6709157032113</c:v>
                </c:pt>
                <c:pt idx="13">
                  <c:v>78.06832866098958</c:v>
                </c:pt>
                <c:pt idx="14">
                  <c:v>132.7091978340878</c:v>
                </c:pt>
                <c:pt idx="15">
                  <c:v>204.1661313212092</c:v>
                </c:pt>
                <c:pt idx="16">
                  <c:v>32.83296338214614</c:v>
                </c:pt>
                <c:pt idx="17">
                  <c:v>25.95102129518782</c:v>
                </c:pt>
                <c:pt idx="18">
                  <c:v>77.57845812771542</c:v>
                </c:pt>
                <c:pt idx="19">
                  <c:v>43.47082909436373</c:v>
                </c:pt>
                <c:pt idx="20">
                  <c:v>53.57333861032988</c:v>
                </c:pt>
                <c:pt idx="21">
                  <c:v>66.65077611560793</c:v>
                </c:pt>
                <c:pt idx="22">
                  <c:v>98.67163115579501</c:v>
                </c:pt>
                <c:pt idx="23">
                  <c:v>51.09282423470331</c:v>
                </c:pt>
                <c:pt idx="24">
                  <c:v>54.84697626371127</c:v>
                </c:pt>
                <c:pt idx="25">
                  <c:v>78.218117634478</c:v>
                </c:pt>
                <c:pt idx="26">
                  <c:v>48.80218421993776</c:v>
                </c:pt>
                <c:pt idx="27">
                  <c:v>41.11928792629676</c:v>
                </c:pt>
                <c:pt idx="28">
                  <c:v>88.56049650067351</c:v>
                </c:pt>
                <c:pt idx="29">
                  <c:v>98.50733973765976</c:v>
                </c:pt>
                <c:pt idx="30">
                  <c:v>100.745332771218</c:v>
                </c:pt>
              </c:numCache>
            </c:numRef>
          </c:xVal>
          <c:yVal>
            <c:numRef>
              <c:f>'Data Defict vs debt'!$C$7:$C$37</c:f>
              <c:numCache>
                <c:ptCount val="31"/>
                <c:pt idx="0">
                  <c:v>-1.734081100832549</c:v>
                </c:pt>
                <c:pt idx="1">
                  <c:v>-3.440984922223462</c:v>
                </c:pt>
                <c:pt idx="2">
                  <c:v>-4.519438732273528</c:v>
                </c:pt>
                <c:pt idx="3">
                  <c:v>-3.448093790080036</c:v>
                </c:pt>
                <c:pt idx="4">
                  <c:v>-4.219417360599032</c:v>
                </c:pt>
                <c:pt idx="5">
                  <c:v>-3.85744341038047</c:v>
                </c:pt>
                <c:pt idx="6">
                  <c:v>-1.706042894132406</c:v>
                </c:pt>
                <c:pt idx="7">
                  <c:v>-6.132494410314678</c:v>
                </c:pt>
                <c:pt idx="8">
                  <c:v>-2.892009445748017</c:v>
                </c:pt>
                <c:pt idx="9">
                  <c:v>-7.566928274214699</c:v>
                </c:pt>
                <c:pt idx="10">
                  <c:v>-3.146703499086964</c:v>
                </c:pt>
                <c:pt idx="11">
                  <c:v>-2.680426061356095</c:v>
                </c:pt>
                <c:pt idx="12">
                  <c:v>-9.525049052924766</c:v>
                </c:pt>
                <c:pt idx="13">
                  <c:v>-3.780059666029829</c:v>
                </c:pt>
                <c:pt idx="14">
                  <c:v>-3.947400105668155</c:v>
                </c:pt>
                <c:pt idx="15">
                  <c:v>-7.486884459352547</c:v>
                </c:pt>
                <c:pt idx="16">
                  <c:v>2.139210619153158</c:v>
                </c:pt>
                <c:pt idx="17">
                  <c:v>-1.234034804211118</c:v>
                </c:pt>
                <c:pt idx="18">
                  <c:v>-4.042061940098392</c:v>
                </c:pt>
                <c:pt idx="19">
                  <c:v>-4.511612479496147</c:v>
                </c:pt>
                <c:pt idx="20">
                  <c:v>-1.79</c:v>
                </c:pt>
                <c:pt idx="21">
                  <c:v>-6.731612397071267</c:v>
                </c:pt>
                <c:pt idx="22">
                  <c:v>-5.02202851176677</c:v>
                </c:pt>
                <c:pt idx="23">
                  <c:v>-5.222080914162752</c:v>
                </c:pt>
                <c:pt idx="24">
                  <c:v>-4.745681429737739</c:v>
                </c:pt>
                <c:pt idx="25">
                  <c:v>-6.349743016257363</c:v>
                </c:pt>
                <c:pt idx="26">
                  <c:v>-0.56505196683926</c:v>
                </c:pt>
                <c:pt idx="27">
                  <c:v>-0.433948904366283</c:v>
                </c:pt>
                <c:pt idx="28">
                  <c:v>-8.117505830002349</c:v>
                </c:pt>
                <c:pt idx="29">
                  <c:v>-8.824435567253108</c:v>
                </c:pt>
                <c:pt idx="30">
                  <c:v>-6.140898387316939</c:v>
                </c:pt>
              </c:numCache>
            </c:numRef>
          </c:yVal>
          <c:smooth val="0"/>
        </c:ser>
        <c:axId val="20068293"/>
        <c:axId val="46396910"/>
      </c:scatterChart>
      <c:valAx>
        <c:axId val="20068293"/>
        <c:scaling>
          <c:orientation val="minMax"/>
          <c:max val="220"/>
          <c:min val="20"/>
        </c:scaling>
        <c:axPos val="b"/>
        <c:title>
          <c:tx>
            <c:rich>
              <a:bodyPr vert="horz" rot="0" anchor="ctr"/>
              <a:lstStyle/>
              <a:p>
                <a:pPr algn="ctr">
                  <a:defRPr/>
                </a:pPr>
                <a:r>
                  <a:rPr lang="en-US" cap="none" sz="1000" b="1" i="0" u="none" baseline="0">
                    <a:solidFill>
                      <a:srgbClr val="000000"/>
                    </a:solidFill>
                    <a:latin typeface="Arial"/>
                    <a:ea typeface="Arial"/>
                    <a:cs typeface="Arial"/>
                  </a:rPr>
                  <a:t>Dette publique brute</a:t>
                </a:r>
              </a:p>
            </c:rich>
          </c:tx>
          <c:layout>
            <c:manualLayout>
              <c:xMode val="factor"/>
              <c:yMode val="factor"/>
              <c:x val="0.00125"/>
              <c:y val="-0.01275"/>
            </c:manualLayout>
          </c:layout>
          <c:overlay val="0"/>
          <c:spPr>
            <a:noFill/>
            <a:ln w="3175">
              <a:noFill/>
            </a:ln>
          </c:spPr>
        </c:title>
        <c:delete val="0"/>
        <c:numFmt formatCode="General" sourceLinked="1"/>
        <c:majorTickMark val="out"/>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46396910"/>
        <c:crossesAt val="2"/>
        <c:crossBetween val="midCat"/>
        <c:dispUnits/>
      </c:valAx>
      <c:valAx>
        <c:axId val="46396910"/>
        <c:scaling>
          <c:orientation val="minMax"/>
          <c:max val="3"/>
          <c:min val="-10"/>
        </c:scaling>
        <c:axPos val="l"/>
        <c:title>
          <c:tx>
            <c:rich>
              <a:bodyPr vert="horz" rot="-5400000" anchor="ctr"/>
              <a:lstStyle/>
              <a:p>
                <a:pPr algn="ctr">
                  <a:defRPr/>
                </a:pPr>
                <a:r>
                  <a:rPr lang="en-US" cap="none" sz="1000" b="1" i="0" u="none" baseline="0">
                    <a:solidFill>
                      <a:srgbClr val="000000"/>
                    </a:solidFill>
                    <a:latin typeface="Arial"/>
                    <a:ea typeface="Arial"/>
                    <a:cs typeface="Arial"/>
                  </a:rPr>
                  <a:t>Solde budgétaire général</a:t>
                </a:r>
              </a:p>
            </c:rich>
          </c:tx>
          <c:layout>
            <c:manualLayout>
              <c:xMode val="factor"/>
              <c:yMode val="factor"/>
              <c:x val="-0.00075"/>
              <c:y val="0.0057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20068293"/>
        <c:crossesAt val="0"/>
        <c:crossBetween val="midCat"/>
        <c:dispUnits/>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0575"/>
          <c:w val="0.92825"/>
          <c:h val="0.97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Lbls>
            <c:dLbl>
              <c:idx val="0"/>
              <c:layout>
                <c:manualLayout>
                  <c:x val="0"/>
                  <c:y val="0"/>
                </c:manualLayout>
              </c:layout>
              <c:tx>
                <c:strRef>
                  <c:f>'OECD.Stat export'!$C$76</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'OECD.Stat export'!$C$77</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'OECD.Stat export'!$C$78</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'OECD.Stat export'!$C$79</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'OECD.Stat export'!$C$80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'OECD.Stat export'!$C$81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'OECD.Stat export'!$C$82</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'OECD.Stat export'!$C$83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'OECD.Stat export'!$C$84</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'OECD.Stat export'!$C$85</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'OECD.Stat export'!$C$86</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'OECD.Stat export'!$C$87</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'OECD.Stat export'!$C$89</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'OECD.Stat export'!$C$90</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'OECD.Stat export'!$C$91</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'OECD.Stat export'!$C$92</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'OECD.Stat export'!$C$93</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'OECD.Stat export'!$C$94</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'OECD.Stat export'!$C$95</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'OECD.Stat export'!$C$96</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'OECD.Stat export'!$C$97</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'OECD.Stat export'!$C$98</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'OECD.Stat export'!$C$99</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'OECD.Stat export'!$C$100</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'OECD.Stat export'!$C$101</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'OECD.Stat export'!$C$102</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'OECD.Stat export'!$C$103</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'OECD.Stat export'!$C$104</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'OECD.Stat export'!$C$105</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'Data Defict vs debt'!$A$37</c:f>
                  <c:strCache>
                    <c:ptCount val="1"/>
                    <c:pt idx="0">
                      <c:v>OECD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'OECD.Stat export'!$AQ$108:$AQ$137</c:f>
              <c:numCache>
                <c:ptCount val="30"/>
                <c:pt idx="0">
                  <c:v>-1.0810456754120459</c:v>
                </c:pt>
                <c:pt idx="1">
                  <c:v>0.57552849234186</c:v>
                </c:pt>
                <c:pt idx="2">
                  <c:v>0.9357439744338123</c:v>
                </c:pt>
                <c:pt idx="3">
                  <c:v>-1.7954823444643395</c:v>
                </c:pt>
                <c:pt idx="4">
                  <c:v>-0.6173055809408581</c:v>
                </c:pt>
                <c:pt idx="5">
                  <c:v>-3.359447932965068</c:v>
                </c:pt>
                <c:pt idx="6">
                  <c:v>-2.0270430477615804</c:v>
                </c:pt>
                <c:pt idx="7">
                  <c:v>-1.1398726627478624</c:v>
                </c:pt>
                <c:pt idx="8">
                  <c:v>-1.2069144288279148</c:v>
                </c:pt>
                <c:pt idx="9">
                  <c:v>-1.9274074442431157</c:v>
                </c:pt>
                <c:pt idx="10">
                  <c:v>-1.9669130226800675</c:v>
                </c:pt>
                <c:pt idx="11">
                  <c:v>-9.971037372672654</c:v>
                </c:pt>
                <c:pt idx="12">
                  <c:v>-7.61716701665879</c:v>
                </c:pt>
                <c:pt idx="13">
                  <c:v>-0.5664515721077024</c:v>
                </c:pt>
                <c:pt idx="14">
                  <c:v>-2.6113916395631804</c:v>
                </c:pt>
                <c:pt idx="15">
                  <c:v>-1.6366648660895677</c:v>
                </c:pt>
                <c:pt idx="16">
                  <c:v>-0.9248903618015802</c:v>
                </c:pt>
                <c:pt idx="17">
                  <c:v>1.0070529303789755</c:v>
                </c:pt>
                <c:pt idx="18">
                  <c:v>-0.3334683168658472</c:v>
                </c:pt>
                <c:pt idx="19">
                  <c:v>-4.603121707941469</c:v>
                </c:pt>
                <c:pt idx="20">
                  <c:v>-2.9864966809254696</c:v>
                </c:pt>
                <c:pt idx="21">
                  <c:v>0.9666782167787318</c:v>
                </c:pt>
                <c:pt idx="22">
                  <c:v>-0.9177813281035583</c:v>
                </c:pt>
                <c:pt idx="23">
                  <c:v>2.0328978307009216</c:v>
                </c:pt>
                <c:pt idx="24">
                  <c:v>0.2344887027431639</c:v>
                </c:pt>
                <c:pt idx="25">
                  <c:v>-6.423750199854581</c:v>
                </c:pt>
                <c:pt idx="26">
                  <c:v>-2.0609399580262178</c:v>
                </c:pt>
                <c:pt idx="27">
                  <c:v>-0.22404186348914124</c:v>
                </c:pt>
                <c:pt idx="28">
                  <c:v>-1.294075484642761</c:v>
                </c:pt>
                <c:pt idx="29">
                  <c:v>-2.2698578222854096</c:v>
                </c:pt>
              </c:numCache>
            </c:numRef>
          </c:xVal>
          <c:yVal>
            <c:numRef>
              <c:f>'OECD.Stat export'!$AQ$216:$AQ$245</c:f>
              <c:numCache>
                <c:ptCount val="30"/>
                <c:pt idx="0">
                  <c:v>0.34281304821888803</c:v>
                </c:pt>
                <c:pt idx="1">
                  <c:v>2.271868412684558</c:v>
                </c:pt>
                <c:pt idx="2">
                  <c:v>1.9868587695623727</c:v>
                </c:pt>
                <c:pt idx="3">
                  <c:v>1.1035441929972176</c:v>
                </c:pt>
                <c:pt idx="4">
                  <c:v>1.429868622294796</c:v>
                </c:pt>
                <c:pt idx="5">
                  <c:v>1.4699471075553685</c:v>
                </c:pt>
                <c:pt idx="6">
                  <c:v>2.999564406727254</c:v>
                </c:pt>
                <c:pt idx="7">
                  <c:v>1.500050152034408</c:v>
                </c:pt>
                <c:pt idx="8">
                  <c:v>0.9492099624745265</c:v>
                </c:pt>
                <c:pt idx="9">
                  <c:v>1.69959783021908</c:v>
                </c:pt>
                <c:pt idx="10">
                  <c:v>0.6822675761815802</c:v>
                </c:pt>
                <c:pt idx="11">
                  <c:v>1.2466969193904998</c:v>
                </c:pt>
                <c:pt idx="12">
                  <c:v>3.70175608085907</c:v>
                </c:pt>
                <c:pt idx="13">
                  <c:v>0.7922668080849045</c:v>
                </c:pt>
                <c:pt idx="14">
                  <c:v>1.2455759875731474</c:v>
                </c:pt>
                <c:pt idx="15">
                  <c:v>1.7806084119539722</c:v>
                </c:pt>
                <c:pt idx="16">
                  <c:v>0.3419219651473422</c:v>
                </c:pt>
                <c:pt idx="17">
                  <c:v>2.689735774716967</c:v>
                </c:pt>
                <c:pt idx="18">
                  <c:v>1.3348514324805603</c:v>
                </c:pt>
                <c:pt idx="19">
                  <c:v>1.7150356778692046</c:v>
                </c:pt>
                <c:pt idx="20">
                  <c:v>1.6175235285150364</c:v>
                </c:pt>
                <c:pt idx="21">
                  <c:v>2.1627551938689713</c:v>
                </c:pt>
                <c:pt idx="22">
                  <c:v>2.2006403818760294</c:v>
                </c:pt>
                <c:pt idx="23">
                  <c:v>2.8516856088506994</c:v>
                </c:pt>
                <c:pt idx="24">
                  <c:v>2.145016537027651</c:v>
                </c:pt>
                <c:pt idx="25">
                  <c:v>2.8684346658793807</c:v>
                </c:pt>
                <c:pt idx="26">
                  <c:v>1.2765365861034397</c:v>
                </c:pt>
                <c:pt idx="27">
                  <c:v>1.2045144751483896</c:v>
                </c:pt>
                <c:pt idx="28">
                  <c:v>1.878765354778345</c:v>
                </c:pt>
                <c:pt idx="29">
                  <c:v>3.3378707893103527</c:v>
                </c:pt>
              </c:numCache>
            </c:numRef>
          </c:yVal>
          <c:smooth val="0"/>
        </c:ser>
        <c:axId val="14919007"/>
        <c:axId val="53336"/>
      </c:scatterChart>
      <c:valAx>
        <c:axId val="14919007"/>
        <c:scaling>
          <c:orientation val="minMax"/>
          <c:max val="3"/>
          <c:min val="-10"/>
        </c:scaling>
        <c:axPos val="t"/>
        <c:title>
          <c:tx>
            <c:rich>
              <a:bodyPr vert="horz" rot="0" anchor="ctr"/>
              <a:lstStyle/>
              <a:p>
                <a:pPr algn="ctr">
                  <a:defRPr/>
                </a:pPr>
                <a:r>
                  <a:rPr lang="en-US" cap="none" sz="1000" b="1" i="0" u="none" baseline="0">
                    <a:solidFill>
                      <a:srgbClr val="000000"/>
                    </a:solidFill>
                    <a:latin typeface="Arial"/>
                    <a:ea typeface="Arial"/>
                    <a:cs typeface="Arial"/>
                  </a:rPr>
                  <a:t>Government revenues</a:t>
                </a:r>
              </a:p>
            </c:rich>
          </c:tx>
          <c:layout>
            <c:manualLayout>
              <c:xMode val="factor"/>
              <c:yMode val="factor"/>
              <c:x val="0.26075"/>
              <c:y val="-0.006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solidFill>
              <a:srgbClr val="333333"/>
            </a:solidFill>
          </a:ln>
        </c:spPr>
        <c:txPr>
          <a:bodyPr vert="horz" rot="0"/>
          <a:lstStyle/>
          <a:p>
            <a:pPr>
              <a:defRPr lang="en-US" cap="none" sz="800" b="0" i="0" u="none" baseline="0">
                <a:solidFill>
                  <a:srgbClr val="000000"/>
                </a:solidFill>
                <a:latin typeface="Arial"/>
                <a:ea typeface="Arial"/>
                <a:cs typeface="Arial"/>
              </a:defRPr>
            </a:pPr>
          </a:p>
        </c:txPr>
        <c:crossAx val="53336"/>
        <c:crosses val="autoZero"/>
        <c:crossBetween val="midCat"/>
        <c:dispUnits/>
      </c:valAx>
      <c:valAx>
        <c:axId val="53336"/>
        <c:scaling>
          <c:orientation val="maxMin"/>
          <c:max val="6"/>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Cash government transfers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(values in reverse order)</a:t>
                </a:r>
              </a:p>
            </c:rich>
          </c:tx>
          <c:layout>
            <c:manualLayout>
              <c:xMode val="factor"/>
              <c:yMode val="factor"/>
              <c:x val="-0.00225"/>
              <c:y val="0.006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919007"/>
        <c:crossesAt val="0"/>
        <c:crossBetween val="midCat"/>
        <c:dispUnits/>
        <c:majorUnit val="2"/>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5"/>
          <c:y val="-0.00575"/>
          <c:w val="0.9275"/>
          <c:h val="0.97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Lbls>
            <c:dLbl>
              <c:idx val="0"/>
              <c:layout>
                <c:manualLayout>
                  <c:x val="0"/>
                  <c:y val="0"/>
                </c:manualLayout>
              </c:layout>
              <c:tx>
                <c:strRef>
                  <c:f>'OECD.Stat export'!$C$76</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'OECD.Stat export'!$C$77</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'OECD.Stat export'!$C$78</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'OECD.Stat export'!$C$79</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'OECD.Stat export'!$C$80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'OECD.Stat export'!$C$81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'OECD.Stat export'!$C$82</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'OECD.Stat export'!$C$83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'OECD.Stat export'!$C$84</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'OECD.Stat export'!$C$85</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'OECD.Stat export'!$C$86</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'OECD.Stat export'!$C$87</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'OECD.Stat export'!$C$89</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'OECD.Stat export'!$C$90</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'OECD.Stat export'!$C$91</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'OECD.Stat export'!$C$92</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'OECD.Stat export'!$C$93</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'OECD.Stat export'!$C$94</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'OECD.Stat export'!$C$95</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'OECD.Stat export'!$C$96</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'OECD.Stat export'!$C$97</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'OECD.Stat export'!$C$98</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'OECD.Stat export'!$C$99</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'OECD.Stat export'!$C$100</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'OECD.Stat export'!$C$101</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'OECD.Stat export'!$C$102</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'OECD.Stat export'!$C$103</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'OECD.Stat export'!$C$104</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'OECD.Stat export'!$C$105</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'Data Defict vs debt'!$A$37</c:f>
                  <c:strCache>
                    <c:ptCount val="1"/>
                    <c:pt idx="0">
                      <c:v>OECD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'OECD.Stat export'!$AQ$108:$AQ$137</c:f>
              <c:numCache>
                <c:ptCount val="30"/>
                <c:pt idx="0">
                  <c:v>-1.0810456754120459</c:v>
                </c:pt>
                <c:pt idx="1">
                  <c:v>0.57552849234186</c:v>
                </c:pt>
                <c:pt idx="2">
                  <c:v>0.9357439744338123</c:v>
                </c:pt>
                <c:pt idx="3">
                  <c:v>-1.7954823444643395</c:v>
                </c:pt>
                <c:pt idx="4">
                  <c:v>-0.6173055809408581</c:v>
                </c:pt>
                <c:pt idx="5">
                  <c:v>-3.359447932965068</c:v>
                </c:pt>
                <c:pt idx="6">
                  <c:v>-2.0270430477615804</c:v>
                </c:pt>
                <c:pt idx="7">
                  <c:v>-1.1398726627478624</c:v>
                </c:pt>
                <c:pt idx="8">
                  <c:v>-1.2069144288279148</c:v>
                </c:pt>
                <c:pt idx="9">
                  <c:v>-1.9274074442431157</c:v>
                </c:pt>
                <c:pt idx="10">
                  <c:v>-1.9669130226800675</c:v>
                </c:pt>
                <c:pt idx="11">
                  <c:v>-9.971037372672654</c:v>
                </c:pt>
                <c:pt idx="12">
                  <c:v>-7.61716701665879</c:v>
                </c:pt>
                <c:pt idx="13">
                  <c:v>-0.5664515721077024</c:v>
                </c:pt>
                <c:pt idx="14">
                  <c:v>-2.6113916395631804</c:v>
                </c:pt>
                <c:pt idx="15">
                  <c:v>-1.6366648660895677</c:v>
                </c:pt>
                <c:pt idx="16">
                  <c:v>-0.9248903618015802</c:v>
                </c:pt>
                <c:pt idx="17">
                  <c:v>1.0070529303789755</c:v>
                </c:pt>
                <c:pt idx="18">
                  <c:v>-0.3334683168658472</c:v>
                </c:pt>
                <c:pt idx="19">
                  <c:v>-4.603121707941469</c:v>
                </c:pt>
                <c:pt idx="20">
                  <c:v>-2.9864966809254696</c:v>
                </c:pt>
                <c:pt idx="21">
                  <c:v>0.9666782167787318</c:v>
                </c:pt>
                <c:pt idx="22">
                  <c:v>-0.9177813281035583</c:v>
                </c:pt>
                <c:pt idx="23">
                  <c:v>2.0328978307009216</c:v>
                </c:pt>
                <c:pt idx="24">
                  <c:v>0.2344887027431639</c:v>
                </c:pt>
                <c:pt idx="25">
                  <c:v>-6.423750199854581</c:v>
                </c:pt>
                <c:pt idx="26">
                  <c:v>-2.0609399580262178</c:v>
                </c:pt>
                <c:pt idx="27">
                  <c:v>-0.22404186348914124</c:v>
                </c:pt>
                <c:pt idx="28">
                  <c:v>-1.294075484642761</c:v>
                </c:pt>
                <c:pt idx="29">
                  <c:v>-2.2698578222854096</c:v>
                </c:pt>
              </c:numCache>
            </c:numRef>
          </c:xVal>
          <c:yVal>
            <c:numRef>
              <c:f>'OECD.Stat export'!$AQ$216:$AQ$245</c:f>
              <c:numCache>
                <c:ptCount val="30"/>
                <c:pt idx="0">
                  <c:v>0.34281304821888803</c:v>
                </c:pt>
                <c:pt idx="1">
                  <c:v>2.271868412684558</c:v>
                </c:pt>
                <c:pt idx="2">
                  <c:v>1.9868587695623727</c:v>
                </c:pt>
                <c:pt idx="3">
                  <c:v>1.1035441929972176</c:v>
                </c:pt>
                <c:pt idx="4">
                  <c:v>1.429868622294796</c:v>
                </c:pt>
                <c:pt idx="5">
                  <c:v>1.4699471075553685</c:v>
                </c:pt>
                <c:pt idx="6">
                  <c:v>2.999564406727254</c:v>
                </c:pt>
                <c:pt idx="7">
                  <c:v>1.500050152034408</c:v>
                </c:pt>
                <c:pt idx="8">
                  <c:v>0.9492099624745265</c:v>
                </c:pt>
                <c:pt idx="9">
                  <c:v>1.69959783021908</c:v>
                </c:pt>
                <c:pt idx="10">
                  <c:v>0.6822675761815802</c:v>
                </c:pt>
                <c:pt idx="11">
                  <c:v>1.2466969193904998</c:v>
                </c:pt>
                <c:pt idx="12">
                  <c:v>3.70175608085907</c:v>
                </c:pt>
                <c:pt idx="13">
                  <c:v>0.7922668080849045</c:v>
                </c:pt>
                <c:pt idx="14">
                  <c:v>1.2455759875731474</c:v>
                </c:pt>
                <c:pt idx="15">
                  <c:v>1.7806084119539722</c:v>
                </c:pt>
                <c:pt idx="16">
                  <c:v>0.3419219651473422</c:v>
                </c:pt>
                <c:pt idx="17">
                  <c:v>2.689735774716967</c:v>
                </c:pt>
                <c:pt idx="18">
                  <c:v>1.3348514324805603</c:v>
                </c:pt>
                <c:pt idx="19">
                  <c:v>1.7150356778692046</c:v>
                </c:pt>
                <c:pt idx="20">
                  <c:v>1.6175235285150364</c:v>
                </c:pt>
                <c:pt idx="21">
                  <c:v>2.1627551938689713</c:v>
                </c:pt>
                <c:pt idx="22">
                  <c:v>2.2006403818760294</c:v>
                </c:pt>
                <c:pt idx="23">
                  <c:v>2.8516856088506994</c:v>
                </c:pt>
                <c:pt idx="24">
                  <c:v>2.145016537027651</c:v>
                </c:pt>
                <c:pt idx="25">
                  <c:v>2.8684346658793807</c:v>
                </c:pt>
                <c:pt idx="26">
                  <c:v>1.2765365861034397</c:v>
                </c:pt>
                <c:pt idx="27">
                  <c:v>1.2045144751483896</c:v>
                </c:pt>
                <c:pt idx="28">
                  <c:v>1.878765354778345</c:v>
                </c:pt>
                <c:pt idx="29">
                  <c:v>3.3378707893103527</c:v>
                </c:pt>
              </c:numCache>
            </c:numRef>
          </c:yVal>
          <c:smooth val="0"/>
        </c:ser>
        <c:axId val="480025"/>
        <c:axId val="4320226"/>
      </c:scatterChart>
      <c:valAx>
        <c:axId val="480025"/>
        <c:scaling>
          <c:orientation val="minMax"/>
          <c:max val="3"/>
          <c:min val="-10"/>
        </c:scaling>
        <c:axPos val="t"/>
        <c:title>
          <c:tx>
            <c:rich>
              <a:bodyPr vert="horz" rot="0" anchor="ctr"/>
              <a:lstStyle/>
              <a:p>
                <a:pPr algn="ctr">
                  <a:defRPr/>
                </a:pPr>
                <a:r>
                  <a:rPr lang="en-US" cap="none" sz="1000" b="1" i="0" u="none" baseline="0">
                    <a:solidFill>
                      <a:srgbClr val="000000"/>
                    </a:solidFill>
                    <a:latin typeface="Arial"/>
                    <a:ea typeface="Arial"/>
                    <a:cs typeface="Arial"/>
                  </a:rPr>
                  <a:t>Recettes publiques</a:t>
                </a:r>
              </a:p>
            </c:rich>
          </c:tx>
          <c:layout>
            <c:manualLayout>
              <c:xMode val="factor"/>
              <c:yMode val="factor"/>
              <c:x val="0.26275"/>
              <c:y val="-0.01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solidFill>
              <a:srgbClr val="333333"/>
            </a:solidFill>
          </a:ln>
        </c:spPr>
        <c:txPr>
          <a:bodyPr vert="horz" rot="0"/>
          <a:lstStyle/>
          <a:p>
            <a:pPr>
              <a:defRPr lang="en-US" cap="none" sz="800" b="0" i="0" u="none" baseline="0">
                <a:solidFill>
                  <a:srgbClr val="000000"/>
                </a:solidFill>
                <a:latin typeface="Arial"/>
                <a:ea typeface="Arial"/>
                <a:cs typeface="Arial"/>
              </a:defRPr>
            </a:pPr>
          </a:p>
        </c:txPr>
        <c:crossAx val="4320226"/>
        <c:crosses val="autoZero"/>
        <c:crossBetween val="midCat"/>
        <c:dispUnits/>
      </c:valAx>
      <c:valAx>
        <c:axId val="4320226"/>
        <c:scaling>
          <c:orientation val="maxMin"/>
          <c:max val="6"/>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Transferts publics en espèces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(valeurs dans l'ordre inverse)</a:t>
                </a:r>
              </a:p>
            </c:rich>
          </c:tx>
          <c:layout>
            <c:manualLayout>
              <c:xMode val="factor"/>
              <c:yMode val="factor"/>
              <c:x val="-0.00225"/>
              <c:y val="-0.002"/>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80025"/>
        <c:crossesAt val="0"/>
        <c:crossBetween val="midCat"/>
        <c:dispUnits/>
        <c:majorUnit val="2"/>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cdr:x>
      <cdr:y>0.01925</cdr:y>
    </cdr:from>
    <cdr:to>
      <cdr:x>0.44</cdr:x>
      <cdr:y>0.906</cdr:y>
    </cdr:to>
    <cdr:sp>
      <cdr:nvSpPr>
        <cdr:cNvPr id="1" name="Straight Connector 2"/>
        <cdr:cNvSpPr>
          <a:spLocks/>
        </cdr:cNvSpPr>
      </cdr:nvSpPr>
      <cdr:spPr>
        <a:xfrm flipV="1">
          <a:off x="2667000" y="76200"/>
          <a:ext cx="0" cy="35623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0.6425</cdr:y>
    </cdr:from>
    <cdr:to>
      <cdr:x>0.98075</cdr:x>
      <cdr:y>0.64425</cdr:y>
    </cdr:to>
    <cdr:sp>
      <cdr:nvSpPr>
        <cdr:cNvPr id="2" name="Straight Connector 4"/>
        <cdr:cNvSpPr>
          <a:spLocks/>
        </cdr:cNvSpPr>
      </cdr:nvSpPr>
      <cdr:spPr>
        <a:xfrm flipV="1">
          <a:off x="438150" y="2581275"/>
          <a:ext cx="5514975" cy="952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9</xdr:col>
      <xdr:colOff>590550</xdr:colOff>
      <xdr:row>29</xdr:row>
      <xdr:rowOff>152400</xdr:rowOff>
    </xdr:to>
    <xdr:graphicFrame>
      <xdr:nvGraphicFramePr>
        <xdr:cNvPr id="1" name="Chart 1"/>
        <xdr:cNvGraphicFramePr/>
      </xdr:nvGraphicFramePr>
      <xdr:xfrm>
        <a:off x="0" y="1152525"/>
        <a:ext cx="6076950"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cdr:x>
      <cdr:y>0.01925</cdr:y>
    </cdr:from>
    <cdr:to>
      <cdr:x>0.44</cdr:x>
      <cdr:y>0.906</cdr:y>
    </cdr:to>
    <cdr:sp>
      <cdr:nvSpPr>
        <cdr:cNvPr id="1" name="Straight Connector 2"/>
        <cdr:cNvSpPr>
          <a:spLocks/>
        </cdr:cNvSpPr>
      </cdr:nvSpPr>
      <cdr:spPr>
        <a:xfrm flipV="1">
          <a:off x="2667000" y="76200"/>
          <a:ext cx="0" cy="35623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0.6425</cdr:y>
    </cdr:from>
    <cdr:to>
      <cdr:x>0.98075</cdr:x>
      <cdr:y>0.64425</cdr:y>
    </cdr:to>
    <cdr:sp>
      <cdr:nvSpPr>
        <cdr:cNvPr id="2" name="Straight Connector 4"/>
        <cdr:cNvSpPr>
          <a:spLocks/>
        </cdr:cNvSpPr>
      </cdr:nvSpPr>
      <cdr:spPr>
        <a:xfrm flipV="1">
          <a:off x="438150" y="2581275"/>
          <a:ext cx="5514975" cy="952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9</xdr:col>
      <xdr:colOff>590550</xdr:colOff>
      <xdr:row>29</xdr:row>
      <xdr:rowOff>152400</xdr:rowOff>
    </xdr:to>
    <xdr:graphicFrame>
      <xdr:nvGraphicFramePr>
        <xdr:cNvPr id="1" name="Chart 1"/>
        <xdr:cNvGraphicFramePr/>
      </xdr:nvGraphicFramePr>
      <xdr:xfrm>
        <a:off x="0" y="1152525"/>
        <a:ext cx="6076950" cy="40195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0.3765</cdr:x>
      <cdr:y>0.01925</cdr:y>
    </cdr:from>
    <cdr:to>
      <cdr:x>0.782</cdr:x>
      <cdr:y>0.90625</cdr:y>
    </cdr:to>
    <cdr:sp>
      <cdr:nvSpPr>
        <cdr:cNvPr id="1" name="Straight Connector 4"/>
        <cdr:cNvSpPr>
          <a:spLocks/>
        </cdr:cNvSpPr>
      </cdr:nvSpPr>
      <cdr:spPr>
        <a:xfrm flipV="1">
          <a:off x="1685925" y="76200"/>
          <a:ext cx="1819275" cy="356235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0.50625</cdr:x>
      <cdr:y>0.601</cdr:y>
    </cdr:from>
    <cdr:to>
      <cdr:x>0.8745</cdr:x>
      <cdr:y>0.76775</cdr:y>
    </cdr:to>
    <cdr:sp>
      <cdr:nvSpPr>
        <cdr:cNvPr id="2" name="TextBox 3"/>
        <cdr:cNvSpPr txBox="1">
          <a:spLocks noChangeArrowheads="1"/>
        </cdr:cNvSpPr>
      </cdr:nvSpPr>
      <cdr:spPr>
        <a:xfrm>
          <a:off x="2266950" y="2409825"/>
          <a:ext cx="1647825" cy="666750"/>
        </a:xfrm>
        <a:prstGeom prst="rect">
          <a:avLst/>
        </a:prstGeom>
        <a:noFill/>
        <a:ln w="9525" cmpd="sng">
          <a:noFill/>
        </a:ln>
      </cdr:spPr>
      <cdr:txBody>
        <a:bodyPr vertOverflow="clip" wrap="square"/>
        <a:p>
          <a:pPr algn="l">
            <a:defRPr/>
          </a:pPr>
          <a:r>
            <a:rPr lang="en-US" cap="none" sz="950" b="0" i="0" u="none" baseline="0">
              <a:solidFill>
                <a:srgbClr val="000000"/>
              </a:solidFill>
              <a:latin typeface="Arial"/>
              <a:ea typeface="Arial"/>
              <a:cs typeface="Arial"/>
            </a:rPr>
            <a:t>Transfer</a:t>
          </a:r>
          <a:r>
            <a:rPr lang="en-US" cap="none" sz="950" b="0" i="0" u="none" baseline="0">
              <a:solidFill>
                <a:srgbClr val="000000"/>
              </a:solidFill>
              <a:latin typeface="Arial"/>
              <a:ea typeface="Arial"/>
              <a:cs typeface="Arial"/>
            </a:rPr>
            <a:t> spending is main
</a:t>
          </a:r>
          <a:r>
            <a:rPr lang="en-US" cap="none" sz="950" b="0" i="0" u="none" baseline="0">
              <a:solidFill>
                <a:srgbClr val="000000"/>
              </a:solidFill>
              <a:latin typeface="Arial"/>
              <a:ea typeface="Arial"/>
              <a:cs typeface="Arial"/>
            </a:rPr>
            <a:t>driver of </a:t>
          </a:r>
          <a:r>
            <a:rPr lang="en-US" cap="none" sz="950" b="0" i="0" u="none" baseline="0">
              <a:solidFill>
                <a:srgbClr val="000000"/>
              </a:solidFill>
              <a:latin typeface="Arial"/>
              <a:ea typeface="Arial"/>
              <a:cs typeface="Arial"/>
            </a:rPr>
            <a:t>deteriorating
</a:t>
          </a:r>
          <a:r>
            <a:rPr lang="en-US" cap="none" sz="950" b="0" i="0" u="none" baseline="0">
              <a:solidFill>
                <a:srgbClr val="000000"/>
              </a:solidFill>
              <a:latin typeface="Arial"/>
              <a:ea typeface="Arial"/>
              <a:cs typeface="Arial"/>
            </a:rPr>
            <a:t>budget balance</a:t>
          </a:r>
        </a:p>
      </cdr:txBody>
    </cdr:sp>
  </cdr:relSizeAnchor>
  <cdr:relSizeAnchor xmlns:cdr="http://schemas.openxmlformats.org/drawingml/2006/chartDrawing">
    <cdr:from>
      <cdr:x>0.57</cdr:x>
      <cdr:y>0.5455</cdr:y>
    </cdr:from>
    <cdr:to>
      <cdr:x>0.659</cdr:x>
      <cdr:y>0.59925</cdr:y>
    </cdr:to>
    <cdr:sp>
      <cdr:nvSpPr>
        <cdr:cNvPr id="3" name="Straight Arrow Connector 6"/>
        <cdr:cNvSpPr>
          <a:spLocks/>
        </cdr:cNvSpPr>
      </cdr:nvSpPr>
      <cdr:spPr>
        <a:xfrm>
          <a:off x="2552700" y="2190750"/>
          <a:ext cx="400050" cy="219075"/>
        </a:xfrm>
        <a:prstGeom prst="straightConnector1">
          <a:avLst/>
        </a:prstGeom>
        <a:noFill/>
        <a:ln w="1587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0.62675</cdr:y>
    </cdr:from>
    <cdr:to>
      <cdr:x>0.53875</cdr:x>
      <cdr:y>0.75875</cdr:y>
    </cdr:to>
    <cdr:sp>
      <cdr:nvSpPr>
        <cdr:cNvPr id="4" name="TextBox 1"/>
        <cdr:cNvSpPr txBox="1">
          <a:spLocks noChangeArrowheads="1"/>
        </cdr:cNvSpPr>
      </cdr:nvSpPr>
      <cdr:spPr>
        <a:xfrm>
          <a:off x="647700" y="2514600"/>
          <a:ext cx="1771650" cy="5334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Lower revenues are main
</a:t>
          </a:r>
          <a:r>
            <a:rPr lang="en-US" cap="none" sz="1000" b="0" i="0" u="none" baseline="0">
              <a:solidFill>
                <a:srgbClr val="000000"/>
              </a:solidFill>
              <a:latin typeface="Arial"/>
              <a:ea typeface="Arial"/>
              <a:cs typeface="Arial"/>
            </a:rPr>
            <a:t>driver of</a:t>
          </a:r>
          <a:r>
            <a:rPr lang="en-US" cap="none" sz="1000" b="0" i="0" u="none" baseline="0">
              <a:solidFill>
                <a:srgbClr val="000000"/>
              </a:solidFill>
              <a:latin typeface="Arial"/>
              <a:ea typeface="Arial"/>
              <a:cs typeface="Arial"/>
            </a:rPr>
            <a:t> deteriorating
</a:t>
          </a:r>
          <a:r>
            <a:rPr lang="en-US" cap="none" sz="1000" b="0" i="0" u="none" baseline="0">
              <a:solidFill>
                <a:srgbClr val="000000"/>
              </a:solidFill>
              <a:latin typeface="Arial"/>
              <a:ea typeface="Arial"/>
              <a:cs typeface="Arial"/>
            </a:rPr>
            <a:t>budget balance</a:t>
          </a:r>
        </a:p>
      </cdr:txBody>
    </cdr:sp>
  </cdr:relSizeAnchor>
  <cdr:relSizeAnchor xmlns:cdr="http://schemas.openxmlformats.org/drawingml/2006/chartDrawing">
    <cdr:from>
      <cdr:x>0.36325</cdr:x>
      <cdr:y>0.5825</cdr:y>
    </cdr:from>
    <cdr:to>
      <cdr:x>0.461</cdr:x>
      <cdr:y>0.63625</cdr:y>
    </cdr:to>
    <cdr:sp>
      <cdr:nvSpPr>
        <cdr:cNvPr id="5" name="Straight Arrow Connector 8"/>
        <cdr:cNvSpPr>
          <a:spLocks/>
        </cdr:cNvSpPr>
      </cdr:nvSpPr>
      <cdr:spPr>
        <a:xfrm flipH="1" flipV="1">
          <a:off x="1628775" y="2333625"/>
          <a:ext cx="438150" cy="219075"/>
        </a:xfrm>
        <a:prstGeom prst="straightConnector1">
          <a:avLst/>
        </a:prstGeom>
        <a:noFill/>
        <a:ln w="1587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0.3765</cdr:x>
      <cdr:y>0.01925</cdr:y>
    </cdr:from>
    <cdr:to>
      <cdr:x>0.78</cdr:x>
      <cdr:y>0.90625</cdr:y>
    </cdr:to>
    <cdr:sp>
      <cdr:nvSpPr>
        <cdr:cNvPr id="1" name="Straight Connector 4"/>
        <cdr:cNvSpPr>
          <a:spLocks/>
        </cdr:cNvSpPr>
      </cdr:nvSpPr>
      <cdr:spPr>
        <a:xfrm flipV="1">
          <a:off x="1676400" y="76200"/>
          <a:ext cx="1809750" cy="356235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0.513</cdr:x>
      <cdr:y>0.601</cdr:y>
    </cdr:from>
    <cdr:to>
      <cdr:x>0.919</cdr:x>
      <cdr:y>0.7995</cdr:y>
    </cdr:to>
    <cdr:sp>
      <cdr:nvSpPr>
        <cdr:cNvPr id="2" name="TextBox 3"/>
        <cdr:cNvSpPr txBox="1">
          <a:spLocks noChangeArrowheads="1"/>
        </cdr:cNvSpPr>
      </cdr:nvSpPr>
      <cdr:spPr>
        <a:xfrm>
          <a:off x="2295525" y="2409825"/>
          <a:ext cx="1819275" cy="8001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Les dépenses de transferts
</a:t>
          </a:r>
          <a:r>
            <a:rPr lang="en-US" cap="none" sz="1000" b="0" i="0" u="none" baseline="0">
              <a:solidFill>
                <a:srgbClr val="000000"/>
              </a:solidFill>
              <a:latin typeface="Arial"/>
              <a:ea typeface="Arial"/>
              <a:cs typeface="Arial"/>
            </a:rPr>
            <a:t>sont la principale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cause de
</a:t>
          </a:r>
          <a:r>
            <a:rPr lang="en-US" cap="none" sz="1000" b="0" i="0" u="none" baseline="0">
              <a:solidFill>
                <a:srgbClr val="000000"/>
              </a:solidFill>
              <a:latin typeface="Arial"/>
              <a:ea typeface="Arial"/>
              <a:cs typeface="Arial"/>
            </a:rPr>
            <a:t> la dégradation du solde
</a:t>
          </a:r>
          <a:r>
            <a:rPr lang="en-US" cap="none" sz="1000" b="0" i="0" u="none" baseline="0">
              <a:solidFill>
                <a:srgbClr val="000000"/>
              </a:solidFill>
              <a:latin typeface="Arial"/>
              <a:ea typeface="Arial"/>
              <a:cs typeface="Arial"/>
            </a:rPr>
            <a:t> budgétaire</a:t>
          </a:r>
        </a:p>
      </cdr:txBody>
    </cdr:sp>
  </cdr:relSizeAnchor>
  <cdr:relSizeAnchor xmlns:cdr="http://schemas.openxmlformats.org/drawingml/2006/chartDrawing">
    <cdr:from>
      <cdr:x>0.5685</cdr:x>
      <cdr:y>0.5455</cdr:y>
    </cdr:from>
    <cdr:to>
      <cdr:x>0.65725</cdr:x>
      <cdr:y>0.59925</cdr:y>
    </cdr:to>
    <cdr:sp>
      <cdr:nvSpPr>
        <cdr:cNvPr id="3" name="Straight Arrow Connector 6"/>
        <cdr:cNvSpPr>
          <a:spLocks/>
        </cdr:cNvSpPr>
      </cdr:nvSpPr>
      <cdr:spPr>
        <a:xfrm>
          <a:off x="2543175" y="2190750"/>
          <a:ext cx="400050" cy="219075"/>
        </a:xfrm>
        <a:prstGeom prst="straightConnector1">
          <a:avLst/>
        </a:prstGeom>
        <a:noFill/>
        <a:ln w="1587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cdr:x>
      <cdr:y>0.63275</cdr:y>
    </cdr:from>
    <cdr:to>
      <cdr:x>0.48325</cdr:x>
      <cdr:y>0.81</cdr:y>
    </cdr:to>
    <cdr:sp>
      <cdr:nvSpPr>
        <cdr:cNvPr id="4" name="TextBox 1"/>
        <cdr:cNvSpPr txBox="1">
          <a:spLocks noChangeArrowheads="1"/>
        </cdr:cNvSpPr>
      </cdr:nvSpPr>
      <cdr:spPr>
        <a:xfrm>
          <a:off x="400050" y="2543175"/>
          <a:ext cx="1762125" cy="71437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La diminution des recettes 
</a:t>
          </a:r>
          <a:r>
            <a:rPr lang="en-US" cap="none" sz="1000" b="0" i="0" u="none" baseline="0">
              <a:solidFill>
                <a:srgbClr val="000000"/>
              </a:solidFill>
              <a:latin typeface="Arial"/>
              <a:ea typeface="Arial"/>
              <a:cs typeface="Arial"/>
            </a:rPr>
            <a:t>est la principale cause de 
</a:t>
          </a:r>
          <a:r>
            <a:rPr lang="en-US" cap="none" sz="1000" b="0" i="0" u="none" baseline="0">
              <a:solidFill>
                <a:srgbClr val="000000"/>
              </a:solidFill>
              <a:latin typeface="Arial"/>
              <a:ea typeface="Arial"/>
              <a:cs typeface="Arial"/>
            </a:rPr>
            <a:t>la dégradation du solde
</a:t>
          </a:r>
          <a:r>
            <a:rPr lang="en-US" cap="none" sz="1000" b="0" i="0" u="none" baseline="0">
              <a:solidFill>
                <a:srgbClr val="000000"/>
              </a:solidFill>
              <a:latin typeface="Arial"/>
              <a:ea typeface="Arial"/>
              <a:cs typeface="Arial"/>
            </a:rPr>
            <a:t> budgétaire</a:t>
          </a:r>
        </a:p>
      </cdr:txBody>
    </cdr:sp>
  </cdr:relSizeAnchor>
  <cdr:relSizeAnchor xmlns:cdr="http://schemas.openxmlformats.org/drawingml/2006/chartDrawing">
    <cdr:from>
      <cdr:x>0.3625</cdr:x>
      <cdr:y>0.5825</cdr:y>
    </cdr:from>
    <cdr:to>
      <cdr:x>0.46075</cdr:x>
      <cdr:y>0.63625</cdr:y>
    </cdr:to>
    <cdr:sp>
      <cdr:nvSpPr>
        <cdr:cNvPr id="5" name="Straight Arrow Connector 8"/>
        <cdr:cNvSpPr>
          <a:spLocks/>
        </cdr:cNvSpPr>
      </cdr:nvSpPr>
      <cdr:spPr>
        <a:xfrm flipH="1" flipV="1">
          <a:off x="1619250" y="2333625"/>
          <a:ext cx="438150" cy="219075"/>
        </a:xfrm>
        <a:prstGeom prst="straightConnector1">
          <a:avLst/>
        </a:prstGeom>
        <a:noFill/>
        <a:ln w="1587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219075</xdr:colOff>
      <xdr:row>29</xdr:row>
      <xdr:rowOff>133350</xdr:rowOff>
    </xdr:to>
    <xdr:graphicFrame>
      <xdr:nvGraphicFramePr>
        <xdr:cNvPr id="1" name="Chart 4"/>
        <xdr:cNvGraphicFramePr/>
      </xdr:nvGraphicFramePr>
      <xdr:xfrm>
        <a:off x="0" y="1219200"/>
        <a:ext cx="4486275" cy="4019550"/>
      </xdr:xfrm>
      <a:graphic>
        <a:graphicData uri="http://schemas.openxmlformats.org/drawingml/2006/chart">
          <c:chart xmlns:c="http://schemas.openxmlformats.org/drawingml/2006/chart" r:id="rId1"/>
        </a:graphicData>
      </a:graphic>
    </xdr:graphicFrame>
    <xdr:clientData/>
  </xdr:twoCellAnchor>
  <xdr:twoCellAnchor>
    <xdr:from>
      <xdr:col>8</xdr:col>
      <xdr:colOff>85725</xdr:colOff>
      <xdr:row>5</xdr:row>
      <xdr:rowOff>19050</xdr:rowOff>
    </xdr:from>
    <xdr:to>
      <xdr:col>15</xdr:col>
      <xdr:colOff>295275</xdr:colOff>
      <xdr:row>29</xdr:row>
      <xdr:rowOff>152400</xdr:rowOff>
    </xdr:to>
    <xdr:graphicFrame>
      <xdr:nvGraphicFramePr>
        <xdr:cNvPr id="2" name="Chart 3"/>
        <xdr:cNvGraphicFramePr/>
      </xdr:nvGraphicFramePr>
      <xdr:xfrm>
        <a:off x="4962525" y="1238250"/>
        <a:ext cx="4476750" cy="40195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dx.doi.org/10.1787/88893231925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9 Eng"/>
      <sheetName val="Data fig 1.9"/>
    </sheetNames>
    <sheetDataSet>
      <sheetData sheetId="1">
        <row r="28">
          <cell r="C28">
            <v>-1.79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88801"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tats.oecd.org/OECDStat_Metadata/ShowMetadata.ashx?Dataset=EO88_INTERNET&amp;ShowOnWeb=true&amp;Lang=en" TargetMode="External" /><Relationship Id="rId2" Type="http://schemas.openxmlformats.org/officeDocument/2006/relationships/hyperlink" Target="http://stats.oecd.org/OECDStat_Metadata/ShowMetadata.ashx?Dataset=EO88_INTERNET&amp;Coords=%5bVARIABLE%5d.%5bGGFLQ%5d&amp;ShowOnWeb=true&amp;Lang=en" TargetMode="External" /><Relationship Id="rId3" Type="http://schemas.openxmlformats.org/officeDocument/2006/relationships/hyperlink" Target="http://stats.oecd.org/OECDStat_Metadata/ShowMetadata.ashx?Dataset=EO88_INTERNET&amp;Coords=%5bLOCATION%5d.%5bDEU%5d&amp;ShowOnWeb=true&amp;Lang=en" TargetMode="External" /><Relationship Id="rId4" Type="http://schemas.openxmlformats.org/officeDocument/2006/relationships/hyperlink" Target="http://stats.oecd.org/OECDStat_Metadata/ShowMetadata.ashx?Dataset=EO88_INTERNET&amp;Coords=%5bLOCATION%5d.%5bGRC%5d,%5bVARIABLE%5d.%5bGGFLQ%5d&amp;ShowOnWeb=true" TargetMode="External" /><Relationship Id="rId5" Type="http://schemas.openxmlformats.org/officeDocument/2006/relationships/hyperlink" Target="http://stats.oecd.org/OECDStat_Metadata/ShowMetadata.ashx?Dataset=EO88_INTERNET&amp;Coords=%5bLOCATION%5d.%5bISR%5d&amp;ShowOnWeb=true&amp;Lang=en" TargetMode="External" /><Relationship Id="rId6" Type="http://schemas.openxmlformats.org/officeDocument/2006/relationships/hyperlink" Target="http://stats.oecd.org/OECDStat_Metadata/ShowMetadata.ashx?Dataset=EO88_INTERNET&amp;Coords=%5bLOCATION%5d.%5bKOR%5d,%5bVARIABLE%5d.%5bGGFLQ%5d&amp;ShowOnWeb=true" TargetMode="External" /><Relationship Id="rId7" Type="http://schemas.openxmlformats.org/officeDocument/2006/relationships/hyperlink" Target="http://stats.oecd.org/OECDStat_Metadata/ShowMetadata.ashx?Dataset=EO88_INTERNET&amp;Coords=%5bLOCATION%5d.%5bDEW%5d&amp;ShowOnWeb=true&amp;Lang=en" TargetMode="External" /><Relationship Id="rId8" Type="http://schemas.openxmlformats.org/officeDocument/2006/relationships/hyperlink" Target="http://stats.oecd.org/OECDStat_Metadata/ShowMetadata.ashx?Dataset=EO88_INTERNET&amp;Coords=%5bVARIABLE%5d.%5bNLGQ%5d&amp;ShowOnWeb=true&amp;Lang=en" TargetMode="External" /><Relationship Id="rId9" Type="http://schemas.openxmlformats.org/officeDocument/2006/relationships/hyperlink" Target="http://stats.oecd.org/OECDStat_Metadata/ShowMetadata.ashx?Dataset=EO88_INTERNET&amp;Coords=%5bLOCATION%5d.%5bDEU%5d&amp;ShowOnWeb=true&amp;Lang=en" TargetMode="External" /><Relationship Id="rId10" Type="http://schemas.openxmlformats.org/officeDocument/2006/relationships/hyperlink" Target="http://stats.oecd.org/OECDStat_Metadata/ShowMetadata.ashx?Dataset=EO88_INTERNET&amp;Coords=%5bLOCATION%5d.%5bGRC%5d,%5bVARIABLE%5d.%5bNLGQ%5d&amp;ShowOnWeb=true" TargetMode="External" /><Relationship Id="rId11" Type="http://schemas.openxmlformats.org/officeDocument/2006/relationships/hyperlink" Target="http://stats.oecd.org/OECDStat_Metadata/ShowMetadata.ashx?Dataset=EO88_INTERNET&amp;Coords=%5bLOCATION%5d.%5bISR%5d&amp;ShowOnWeb=true&amp;Lang=en" TargetMode="External" /><Relationship Id="rId12" Type="http://schemas.openxmlformats.org/officeDocument/2006/relationships/hyperlink" Target="http://stats.oecd.org/OECDStat_Metadata/ShowMetadata.ashx?Dataset=EO88_INTERNET&amp;Coords=%5bLOCATION%5d.%5bIND%5d&amp;ShowOnWeb=true&amp;Lang=en" TargetMode="External" /><Relationship Id="rId13" Type="http://schemas.openxmlformats.org/officeDocument/2006/relationships/hyperlink" Target="http://stats.oecd.org/OECDStat_Metadata/ShowMetadata.ashx?Dataset=EO88_INTERNET&amp;Coords=%5bLOCATION%5d.%5bDEW%5d&amp;ShowOnWeb=true&amp;Lang=en" TargetMode="External" /><Relationship Id="rId14" Type="http://schemas.openxmlformats.org/officeDocument/2006/relationships/hyperlink" Target="http://stats.oecd.org/OECDStat_Metadata/ShowMetadata.ashx?Dataset=EO88_INTERNET&amp;Coords=%5bVARIABLE%5d.%5bYPGTQ%5d&amp;ShowOnWeb=true&amp;Lang=en" TargetMode="External" /><Relationship Id="rId15" Type="http://schemas.openxmlformats.org/officeDocument/2006/relationships/hyperlink" Target="http://stats.oecd.org/OECDStat_Metadata/ShowMetadata.ashx?Dataset=EO88_INTERNET&amp;Coords=%5bLOCATION%5d.%5bDEU%5d&amp;ShowOnWeb=true&amp;Lang=en" TargetMode="External" /><Relationship Id="rId16" Type="http://schemas.openxmlformats.org/officeDocument/2006/relationships/hyperlink" Target="http://stats.oecd.org/OECDStat_Metadata/ShowMetadata.ashx?Dataset=EO88_INTERNET&amp;Coords=%5bLOCATION%5d.%5bISR%5d&amp;ShowOnWeb=true&amp;Lang=en" TargetMode="External" /><Relationship Id="rId17" Type="http://schemas.openxmlformats.org/officeDocument/2006/relationships/hyperlink" Target="http://stats.oecd.org/OECDStat_Metadata/ShowMetadata.ashx?Dataset=EO88_INTERNET&amp;Coords=%5bLOCATION%5d.%5bDEW%5d&amp;ShowOnWeb=true&amp;Lang=en" TargetMode="External" /><Relationship Id="rId18" Type="http://schemas.openxmlformats.org/officeDocument/2006/relationships/hyperlink" Target="http://stats.oecd.org/OECDStat_Metadata/ShowMetadata.ashx?Dataset=EO88_INTERNET&amp;Coords=%5bVARIABLE%5d.%5bYRGTQ%5d&amp;ShowOnWeb=true&amp;Lang=en" TargetMode="External" /><Relationship Id="rId19" Type="http://schemas.openxmlformats.org/officeDocument/2006/relationships/hyperlink" Target="http://stats.oecd.org/OECDStat_Metadata/ShowMetadata.ashx?Dataset=EO88_INTERNET&amp;Coords=%5bLOCATION%5d.%5bDEU%5d&amp;ShowOnWeb=true&amp;Lang=en" TargetMode="External" /><Relationship Id="rId20" Type="http://schemas.openxmlformats.org/officeDocument/2006/relationships/hyperlink" Target="http://stats.oecd.org/OECDStat_Metadata/ShowMetadata.ashx?Dataset=EO88_INTERNET&amp;Coords=%5bLOCATION%5d.%5bISR%5d&amp;ShowOnWeb=true&amp;Lang=en" TargetMode="External" /><Relationship Id="rId21" Type="http://schemas.openxmlformats.org/officeDocument/2006/relationships/hyperlink" Target="http://stats.oecd.org/OECDStat_Metadata/ShowMetadata.ashx?Dataset=EO88_INTERNET&amp;Coords=%5bLOCATION%5d.%5bDEW%5d&amp;ShowOnWeb=true&amp;Lang=en" TargetMode="External" /><Relationship Id="rId22" Type="http://schemas.openxmlformats.org/officeDocument/2006/relationships/hyperlink" Target="http://stats.oecd.org/OECDStat_Metadata/ShowMetadata.ashx?Dataset=EO88_INTERNET&amp;Coords=%5bVARIABLE%5d.%5bGDP%5d&amp;ShowOnWeb=true&amp;Lang=en" TargetMode="External" /><Relationship Id="rId23" Type="http://schemas.openxmlformats.org/officeDocument/2006/relationships/hyperlink" Target="http://stats.oecd.org/OECDStat_Metadata/ShowMetadata.ashx?Dataset=EO88_INTERNET&amp;Coords=%5bLOCATION%5d.%5bDEU%5d&amp;ShowOnWeb=true&amp;Lang=en" TargetMode="External" /><Relationship Id="rId24" Type="http://schemas.openxmlformats.org/officeDocument/2006/relationships/hyperlink" Target="http://stats.oecd.org/OECDStat_Metadata/ShowMetadata.ashx?Dataset=EO88_INTERNET&amp;Coords=%5bLOCATION%5d.%5bISR%5d&amp;ShowOnWeb=true&amp;Lang=en" TargetMode="External" /><Relationship Id="rId25" Type="http://schemas.openxmlformats.org/officeDocument/2006/relationships/hyperlink" Target="http://stats.oecd.org/OECDStat_Metadata/ShowMetadata.ashx?Dataset=EO88_INTERNET&amp;Coords=%5bLOCATION%5d.%5bOTO%5d,%5bVARIABLE%5d.%5bGDP%5d&amp;ShowOnWeb=true" TargetMode="External" /><Relationship Id="rId26" Type="http://schemas.openxmlformats.org/officeDocument/2006/relationships/hyperlink" Target="http://stats.oecd.org/OECDStat_Metadata/ShowMetadata.ashx?Dataset=EO88_INTERNET&amp;Coords=%5bLOCATION%5d.%5bBRA%5d,%5bVARIABLE%5d.%5bGDP%5d&amp;ShowOnWeb=true" TargetMode="External" /><Relationship Id="rId27" Type="http://schemas.openxmlformats.org/officeDocument/2006/relationships/hyperlink" Target="http://stats.oecd.org/OECDStat_Metadata/ShowMetadata.ashx?Dataset=EO88_INTERNET&amp;Coords=%5bLOCATION%5d.%5bCHN%5d,%5bVARIABLE%5d.%5bGDP%5d&amp;ShowOnWeb=true" TargetMode="External" /><Relationship Id="rId28" Type="http://schemas.openxmlformats.org/officeDocument/2006/relationships/hyperlink" Target="http://stats.oecd.org/OECDStat_Metadata/ShowMetadata.ashx?Dataset=EO88_INTERNET&amp;Coords=%5bLOCATION%5d.%5bIND%5d&amp;ShowOnWeb=true&amp;Lang=en" TargetMode="External" /><Relationship Id="rId29" Type="http://schemas.openxmlformats.org/officeDocument/2006/relationships/hyperlink" Target="http://stats.oecd.org/OECDStat_Metadata/ShowMetadata.ashx?Dataset=EO88_INTERNET&amp;Coords=%5bLOCATION%5d.%5bIND%5d,%5bVARIABLE%5d.%5bGDP%5d&amp;ShowOnWeb=true" TargetMode="External" /><Relationship Id="rId30" Type="http://schemas.openxmlformats.org/officeDocument/2006/relationships/hyperlink" Target="http://stats.oecd.org/OECDStat_Metadata/ShowMetadata.ashx?Dataset=EO88_INTERNET&amp;Coords=%5bLOCATION%5d.%5bIDN%5d,%5bVARIABLE%5d.%5bGDP%5d&amp;ShowOnWeb=true" TargetMode="External" /><Relationship Id="rId31" Type="http://schemas.openxmlformats.org/officeDocument/2006/relationships/hyperlink" Target="http://stats.oecd.org/OECDStat_Metadata/ShowMetadata.ashx?Dataset=EO88_INTERNET&amp;Coords=%5bLOCATION%5d.%5bDEW%5d&amp;ShowOnWeb=true&amp;Lang=en" TargetMode="External" /><Relationship Id="rId32" Type="http://schemas.openxmlformats.org/officeDocument/2006/relationships/hyperlink" Target="http://stats.oecd.org/OECDStat_Metadata/ShowMetadata.ashx?Dataset=EO88_INTERNET&amp;Coords=%5bLOCATION%5d.%5bDEW%5d,%5bVARIABLE%5d.%5bGDP%5d&amp;ShowOnWeb=true" TargetMode="External" /><Relationship Id="rId33" Type="http://schemas.openxmlformats.org/officeDocument/2006/relationships/hyperlink" Target="http://stats.oecd.org/OECDStat_Metadata/ShowMetadata.ashx?Dataset=EO88_INTERNET&amp;Coords=%5bVARIABLE%5d.%5bPGDP%5d&amp;ShowOnWeb=true&amp;Lang=en" TargetMode="External" /><Relationship Id="rId34" Type="http://schemas.openxmlformats.org/officeDocument/2006/relationships/hyperlink" Target="http://stats.oecd.org/OECDStat_Metadata/ShowMetadata.ashx?Dataset=EO88_INTERNET&amp;Coords=%5bLOCATION%5d.%5bDEU%5d&amp;ShowOnWeb=true&amp;Lang=en" TargetMode="External" /><Relationship Id="rId35" Type="http://schemas.openxmlformats.org/officeDocument/2006/relationships/hyperlink" Target="http://stats.oecd.org/OECDStat_Metadata/ShowMetadata.ashx?Dataset=EO88_INTERNET&amp;Coords=%5bLOCATION%5d.%5bISR%5d&amp;ShowOnWeb=true&amp;Lang=en" TargetMode="External" /><Relationship Id="rId36" Type="http://schemas.openxmlformats.org/officeDocument/2006/relationships/hyperlink" Target="http://stats.oecd.org/OECDStat_Metadata/ShowMetadata.ashx?Dataset=EO88_INTERNET&amp;Coords=%5bLOCATION%5d.%5bOTO%5d,%5bVARIABLE%5d.%5bPGDP%5d&amp;ShowOnWeb=true" TargetMode="External" /><Relationship Id="rId37" Type="http://schemas.openxmlformats.org/officeDocument/2006/relationships/hyperlink" Target="http://stats.oecd.org/OECDStat_Metadata/ShowMetadata.ashx?Dataset=EO88_INTERNET&amp;Coords=%5bLOCATION%5d.%5bCHN%5d,%5bVARIABLE%5d.%5bPGDP%5d&amp;ShowOnWeb=true" TargetMode="External" /><Relationship Id="rId38" Type="http://schemas.openxmlformats.org/officeDocument/2006/relationships/hyperlink" Target="http://stats.oecd.org/OECDStat_Metadata/ShowMetadata.ashx?Dataset=EO88_INTERNET&amp;Coords=%5bLOCATION%5d.%5bIND%5d&amp;ShowOnWeb=true&amp;Lang=en" TargetMode="External" /><Relationship Id="rId39" Type="http://schemas.openxmlformats.org/officeDocument/2006/relationships/hyperlink" Target="http://stats.oecd.org/OECDStat_Metadata/ShowMetadata.ashx?Dataset=EO88_INTERNET&amp;Coords=%5bLOCATION%5d.%5bIND%5d,%5bVARIABLE%5d.%5bPGDP%5d&amp;ShowOnWeb=true" TargetMode="External" /><Relationship Id="rId40" Type="http://schemas.openxmlformats.org/officeDocument/2006/relationships/hyperlink" Target="http://stats.oecd.org/OECDStat_Metadata/ShowMetadata.ashx?Dataset=EO88_INTERNET&amp;Coords=%5bLOCATION%5d.%5bDEW%5d&amp;ShowOnWeb=true&amp;Lang=en" TargetMode="External" /><Relationship Id="rId41" Type="http://schemas.openxmlformats.org/officeDocument/2006/relationships/hyperlink" Target="http://stats.oecd.org/OECDStat_Metadata/ShowMetadata.ashx?Dataset=EO88_INTERNET&amp;Coords=%5bLOCATION%5d.%5bDEW%5d,%5bVARIABLE%5d.%5bPGDP%5d&amp;ShowOnWeb=true" TargetMode="External" /><Relationship Id="rId42" Type="http://schemas.openxmlformats.org/officeDocument/2006/relationships/hyperlink" Target="http://stats.oecd.org/WBOS/index.aspx" TargetMode="External" /><Relationship Id="rId43" Type="http://schemas.openxmlformats.org/officeDocument/2006/relationships/hyperlink" Target="http://stats.oecd.org/OECDStat_Metadata/ShowMetadata.ashx?Dataset=EO88_INTERNET&amp;Coords=%5bLOCATION%5d.%5bDEU%5d&amp;ShowOnWeb=true&amp;Lang=en" TargetMode="External" /><Relationship Id="rId44" Type="http://schemas.openxmlformats.org/officeDocument/2006/relationships/hyperlink" Target="http://stats.oecd.org/OECDStat_Metadata/ShowMetadata.ashx?Dataset=EO88_INTERNET&amp;Coords=%5bLOCATION%5d.%5bISR%5d&amp;ShowOnWeb=true&amp;Lang=en" TargetMode="External" /><Relationship Id="rId45" Type="http://schemas.openxmlformats.org/officeDocument/2006/relationships/hyperlink" Target="http://stats.oecd.org/OECDStat_Metadata/ShowMetadata.ashx?Dataset=EO88_INTERNET&amp;Coords=%5bLOCATION%5d.%5bDEU%5d&amp;ShowOnWeb=true&amp;Lang=en" TargetMode="External" /><Relationship Id="rId46" Type="http://schemas.openxmlformats.org/officeDocument/2006/relationships/hyperlink" Target="http://stats.oecd.org/OECDStat_Metadata/ShowMetadata.ashx?Dataset=EO88_INTERNET&amp;Coords=%5bLOCATION%5d.%5bISR%5d&amp;ShowOnWeb=true&amp;Lang=en" TargetMode="External" /><Relationship Id="rId47" Type="http://schemas.openxmlformats.org/officeDocument/2006/relationships/hyperlink" Target="http://stats.oecd.org/OECDStat_Metadata/ShowMetadata.ashx?Dataset=EO88_INTERNET&amp;Coords=%5bLOCATION%5d.%5bDEU%5d&amp;ShowOnWeb=true&amp;Lang=en" TargetMode="External" /><Relationship Id="rId48" Type="http://schemas.openxmlformats.org/officeDocument/2006/relationships/hyperlink" Target="http://stats.oecd.org/OECDStat_Metadata/ShowMetadata.ashx?Dataset=EO88_INTERNET&amp;Coords=%5bLOCATION%5d.%5bISR%5d&amp;ShowOnWeb=true&amp;Lang=en" TargetMode="External" /><Relationship Id="rId49" Type="http://schemas.openxmlformats.org/officeDocument/2006/relationships/hyperlink" Target="http://stats.oecd.org/OECDStat_Metadata/ShowMetadata.ashx?Dataset=EO88_INTERNET&amp;Coords=%5bLOCATION%5d.%5bDEU%5d&amp;ShowOnWeb=true&amp;Lang=en" TargetMode="External" /><Relationship Id="rId50" Type="http://schemas.openxmlformats.org/officeDocument/2006/relationships/hyperlink" Target="http://stats.oecd.org/OECDStat_Metadata/ShowMetadata.ashx?Dataset=EO88_INTERNET&amp;Coords=%5bLOCATION%5d.%5bISR%5d&amp;ShowOnWeb=true&amp;Lang=en" TargetMode="External" /><Relationship Id="rId51" Type="http://schemas.openxmlformats.org/officeDocument/2006/relationships/hyperlink" Target="http://stats.oecd.org/OECDStat_Metadata/ShowMetadata.ashx?Dataset=EO88_INTERNET&amp;Coords=%5bLOCATION%5d.%5bDEU%5d&amp;ShowOnWeb=true&amp;Lang=en" TargetMode="External" /><Relationship Id="rId52" Type="http://schemas.openxmlformats.org/officeDocument/2006/relationships/hyperlink" Target="http://stats.oecd.org/OECDStat_Metadata/ShowMetadata.ashx?Dataset=EO88_INTERNET&amp;Coords=%5bLOCATION%5d.%5bISR%5d&amp;ShowOnWeb=true&amp;Lang=en" TargetMode="External" /><Relationship Id="rId53" Type="http://schemas.openxmlformats.org/officeDocument/2006/relationships/hyperlink" Target="http://stats.oecd.org/OECDStat_Metadata/ShowMetadata.ashx?Dataset=EO88_INTERNET&amp;Coords=%5bLOCATION%5d.%5bDEU%5d&amp;ShowOnWeb=true&amp;Lang=en" TargetMode="External" /><Relationship Id="rId54" Type="http://schemas.openxmlformats.org/officeDocument/2006/relationships/hyperlink" Target="http://stats.oecd.org/OECDStat_Metadata/ShowMetadata.ashx?Dataset=EO88_INTERNET&amp;Coords=%5bLOCATION%5d.%5bISR%5d&amp;ShowOnWeb=true&amp;Lang=en" TargetMode="External" /><Relationship Id="rId55" Type="http://schemas.openxmlformats.org/officeDocument/2006/relationships/hyperlink" Target="http://stats.oecd.org/OECDStat_Metadata/ShowMetadata.ashx?Dataset=EO88_INTERNET&amp;Coords=%5bLOCATION%5d.%5bDEU%5d&amp;ShowOnWeb=true&amp;Lang=en" TargetMode="External" /><Relationship Id="rId56" Type="http://schemas.openxmlformats.org/officeDocument/2006/relationships/hyperlink" Target="http://stats.oecd.org/OECDStat_Metadata/ShowMetadata.ashx?Dataset=EO88_INTERNET&amp;Coords=%5bLOCATION%5d.%5bISR%5d&amp;ShowOnWeb=true&amp;Lang=en" TargetMode="External" /><Relationship Id="rId5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V33"/>
  <sheetViews>
    <sheetView zoomScale="115" zoomScaleNormal="115" zoomScalePageLayoutView="0" workbookViewId="0" topLeftCell="A4">
      <selection activeCell="A4" sqref="A4:J33"/>
    </sheetView>
  </sheetViews>
  <sheetFormatPr defaultColWidth="9.140625" defaultRowHeight="12.75"/>
  <cols>
    <col min="1" max="16384" width="9.140625" style="11" customWidth="1"/>
  </cols>
  <sheetData>
    <row r="1" spans="1:12" ht="25.5" customHeight="1">
      <c r="A1" s="93"/>
      <c r="B1" s="93"/>
      <c r="C1" s="93"/>
      <c r="D1" s="93"/>
      <c r="E1" s="93"/>
      <c r="F1" s="93"/>
      <c r="G1" s="93"/>
      <c r="H1" s="93"/>
      <c r="I1" s="93"/>
      <c r="J1" s="93"/>
      <c r="K1" s="93"/>
      <c r="L1" s="93"/>
    </row>
    <row r="2" spans="1:12" ht="25.5" customHeight="1">
      <c r="A2" s="94"/>
      <c r="B2" s="94"/>
      <c r="C2" s="94"/>
      <c r="D2" s="94"/>
      <c r="E2" s="94"/>
      <c r="F2" s="94"/>
      <c r="G2" s="94"/>
      <c r="H2" s="94"/>
      <c r="I2" s="94"/>
      <c r="J2" s="94"/>
      <c r="K2" s="94"/>
      <c r="L2" s="94"/>
    </row>
    <row r="4" spans="1:10" ht="12.75">
      <c r="A4" s="80" t="s">
        <v>196</v>
      </c>
      <c r="B4" s="81"/>
      <c r="C4" s="81"/>
      <c r="D4" s="81"/>
      <c r="E4" s="81"/>
      <c r="F4" s="81"/>
      <c r="G4" s="81"/>
      <c r="H4" s="81"/>
      <c r="I4" s="81"/>
      <c r="J4" s="81"/>
    </row>
    <row r="5" spans="1:10" ht="12.75">
      <c r="A5" s="80" t="s">
        <v>195</v>
      </c>
      <c r="B5" s="81"/>
      <c r="C5" s="81"/>
      <c r="D5" s="81"/>
      <c r="E5" s="81"/>
      <c r="F5" s="81"/>
      <c r="G5" s="81"/>
      <c r="H5" s="81"/>
      <c r="I5" s="81"/>
      <c r="J5" s="81"/>
    </row>
    <row r="32" spans="1:22" ht="68.25" customHeight="1">
      <c r="A32" s="34" t="s">
        <v>124</v>
      </c>
      <c r="B32" s="95" t="s">
        <v>125</v>
      </c>
      <c r="C32" s="95"/>
      <c r="D32" s="95"/>
      <c r="E32" s="95"/>
      <c r="F32" s="95"/>
      <c r="G32" s="95"/>
      <c r="H32" s="95"/>
      <c r="I32" s="95"/>
      <c r="J32" s="95"/>
      <c r="K32" s="35"/>
      <c r="L32" s="35"/>
      <c r="M32" s="35"/>
      <c r="N32" s="35"/>
      <c r="O32" s="35"/>
      <c r="P32" s="35"/>
      <c r="Q32" s="35"/>
      <c r="R32" s="35"/>
      <c r="S32" s="35"/>
      <c r="T32" s="35"/>
      <c r="U32" s="35"/>
      <c r="V32" s="35"/>
    </row>
    <row r="33" spans="1:4" ht="12.75">
      <c r="A33" s="31" t="s">
        <v>123</v>
      </c>
      <c r="B33" s="32"/>
      <c r="C33" s="33"/>
      <c r="D33" s="33"/>
    </row>
  </sheetData>
  <sheetProtection/>
  <mergeCells count="3">
    <mergeCell ref="A1:L1"/>
    <mergeCell ref="A2:L2"/>
    <mergeCell ref="B32:J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33"/>
  <sheetViews>
    <sheetView zoomScale="115" zoomScaleNormal="115" zoomScalePageLayoutView="0" workbookViewId="0" topLeftCell="A1">
      <selection activeCell="B32" sqref="B32:J32"/>
    </sheetView>
  </sheetViews>
  <sheetFormatPr defaultColWidth="9.140625" defaultRowHeight="12.75"/>
  <cols>
    <col min="1" max="16384" width="9.140625" style="11" customWidth="1"/>
  </cols>
  <sheetData>
    <row r="1" spans="1:12" ht="25.5" customHeight="1">
      <c r="A1" s="93"/>
      <c r="B1" s="93"/>
      <c r="C1" s="93"/>
      <c r="D1" s="93"/>
      <c r="E1" s="93"/>
      <c r="F1" s="93"/>
      <c r="G1" s="93"/>
      <c r="H1" s="93"/>
      <c r="I1" s="93"/>
      <c r="J1" s="93"/>
      <c r="K1" s="93"/>
      <c r="L1" s="93"/>
    </row>
    <row r="2" spans="1:12" ht="25.5" customHeight="1">
      <c r="A2" s="94"/>
      <c r="B2" s="94"/>
      <c r="C2" s="94"/>
      <c r="D2" s="94"/>
      <c r="E2" s="94"/>
      <c r="F2" s="94"/>
      <c r="G2" s="94"/>
      <c r="H2" s="94"/>
      <c r="I2" s="94"/>
      <c r="J2" s="94"/>
      <c r="K2" s="94"/>
      <c r="L2" s="94"/>
    </row>
    <row r="4" spans="1:10" ht="12.75">
      <c r="A4" s="82" t="s">
        <v>197</v>
      </c>
      <c r="B4" s="83"/>
      <c r="C4" s="83"/>
      <c r="D4" s="83"/>
      <c r="E4" s="83"/>
      <c r="F4" s="83"/>
      <c r="G4" s="83"/>
      <c r="H4" s="83"/>
      <c r="I4" s="83"/>
      <c r="J4" s="83"/>
    </row>
    <row r="5" spans="1:10" ht="12.75">
      <c r="A5" s="82" t="s">
        <v>198</v>
      </c>
      <c r="B5" s="83"/>
      <c r="C5" s="83"/>
      <c r="D5" s="83"/>
      <c r="E5" s="83"/>
      <c r="F5" s="83"/>
      <c r="G5" s="83"/>
      <c r="H5" s="83"/>
      <c r="I5" s="83"/>
      <c r="J5" s="83"/>
    </row>
    <row r="32" spans="1:22" ht="68.25" customHeight="1">
      <c r="A32" s="34" t="s">
        <v>124</v>
      </c>
      <c r="B32" s="95" t="s">
        <v>125</v>
      </c>
      <c r="C32" s="95"/>
      <c r="D32" s="95"/>
      <c r="E32" s="95"/>
      <c r="F32" s="95"/>
      <c r="G32" s="95"/>
      <c r="H32" s="95"/>
      <c r="I32" s="95"/>
      <c r="J32" s="95"/>
      <c r="K32" s="35"/>
      <c r="L32" s="35"/>
      <c r="M32" s="35"/>
      <c r="N32" s="35"/>
      <c r="O32" s="35"/>
      <c r="P32" s="35"/>
      <c r="Q32" s="35"/>
      <c r="R32" s="35"/>
      <c r="S32" s="35"/>
      <c r="T32" s="35"/>
      <c r="U32" s="35"/>
      <c r="V32" s="35"/>
    </row>
    <row r="33" spans="1:4" ht="12.75">
      <c r="A33" s="31" t="s">
        <v>123</v>
      </c>
      <c r="B33" s="32"/>
      <c r="C33" s="33"/>
      <c r="D33" s="33"/>
    </row>
  </sheetData>
  <sheetProtection/>
  <mergeCells count="3">
    <mergeCell ref="A1:L1"/>
    <mergeCell ref="A2:L2"/>
    <mergeCell ref="B32:J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J156"/>
  <sheetViews>
    <sheetView zoomScalePageLayoutView="0" workbookViewId="0" topLeftCell="A1">
      <selection activeCell="A32" sqref="A32"/>
    </sheetView>
  </sheetViews>
  <sheetFormatPr defaultColWidth="9.140625" defaultRowHeight="12.75"/>
  <cols>
    <col min="1" max="16384" width="9.140625" style="11" customWidth="1"/>
  </cols>
  <sheetData>
    <row r="1" ht="12.75">
      <c r="A1" s="27" t="s">
        <v>122</v>
      </c>
    </row>
    <row r="2" spans="1:2" ht="12.75">
      <c r="A2" s="26" t="s">
        <v>121</v>
      </c>
      <c r="B2" s="11" t="s">
        <v>83</v>
      </c>
    </row>
    <row r="3" ht="12.75">
      <c r="A3" s="26" t="s">
        <v>120</v>
      </c>
    </row>
    <row r="4" ht="23.25" customHeight="1">
      <c r="A4" s="25" t="s">
        <v>119</v>
      </c>
    </row>
    <row r="5" spans="1:6" ht="89.25" customHeight="1">
      <c r="A5" s="24"/>
      <c r="B5" s="96" t="s">
        <v>118</v>
      </c>
      <c r="C5" s="97"/>
      <c r="D5" s="96" t="s">
        <v>117</v>
      </c>
      <c r="E5" s="98"/>
      <c r="F5" s="97"/>
    </row>
    <row r="6" spans="1:6" ht="25.5">
      <c r="A6" s="23"/>
      <c r="B6" s="23">
        <v>2007</v>
      </c>
      <c r="C6" s="21" t="s">
        <v>115</v>
      </c>
      <c r="D6" s="23">
        <v>2007</v>
      </c>
      <c r="E6" s="22" t="s">
        <v>116</v>
      </c>
      <c r="F6" s="21" t="s">
        <v>115</v>
      </c>
    </row>
    <row r="7" spans="1:8" ht="12.75">
      <c r="A7" s="19" t="s">
        <v>114</v>
      </c>
      <c r="B7" s="19"/>
      <c r="C7" s="17">
        <f>'OECD.Stat export'!AK38</f>
        <v>-1.734081100832549</v>
      </c>
      <c r="D7" s="19"/>
      <c r="E7" s="18"/>
      <c r="F7" s="17">
        <f>'OECD.Stat export'!AK6</f>
        <v>25.93996290601696</v>
      </c>
      <c r="H7" s="11" t="s">
        <v>37</v>
      </c>
    </row>
    <row r="8" spans="1:8" ht="12.75">
      <c r="A8" s="19" t="s">
        <v>113</v>
      </c>
      <c r="B8" s="19"/>
      <c r="C8" s="17">
        <f>'OECD.Stat export'!AK39</f>
        <v>-3.440984922223462</v>
      </c>
      <c r="D8" s="19"/>
      <c r="E8" s="18"/>
      <c r="F8" s="17">
        <f>'OECD.Stat export'!AK7</f>
        <v>77.95659951140917</v>
      </c>
      <c r="H8" s="11" t="s">
        <v>39</v>
      </c>
    </row>
    <row r="9" spans="1:8" ht="12.75">
      <c r="A9" s="19" t="s">
        <v>112</v>
      </c>
      <c r="B9" s="19"/>
      <c r="C9" s="17">
        <f>'OECD.Stat export'!AK40</f>
        <v>-4.519438732273528</v>
      </c>
      <c r="D9" s="19"/>
      <c r="E9" s="18"/>
      <c r="F9" s="17">
        <f>'OECD.Stat export'!AK8</f>
        <v>104.3493935481118</v>
      </c>
      <c r="H9" s="11" t="s">
        <v>40</v>
      </c>
    </row>
    <row r="10" spans="1:8" ht="12.75">
      <c r="A10" s="19" t="s">
        <v>111</v>
      </c>
      <c r="B10" s="19"/>
      <c r="C10" s="17">
        <f>'OECD.Stat export'!AK41</f>
        <v>-3.448093790080036</v>
      </c>
      <c r="D10" s="19"/>
      <c r="E10" s="18"/>
      <c r="F10" s="17">
        <f>'OECD.Stat export'!AK9</f>
        <v>85.50268802835885</v>
      </c>
      <c r="H10" s="11" t="s">
        <v>41</v>
      </c>
    </row>
    <row r="11" spans="1:8" ht="12.75">
      <c r="A11" s="19" t="s">
        <v>110</v>
      </c>
      <c r="B11" s="19"/>
      <c r="C11" s="17">
        <f>'OECD.Stat export'!AK42</f>
        <v>-4.219417360599032</v>
      </c>
      <c r="D11" s="19"/>
      <c r="E11" s="18"/>
      <c r="F11" s="17">
        <f>'OECD.Stat export'!AK10</f>
        <v>52.30209918606189</v>
      </c>
      <c r="H11" s="11" t="s">
        <v>42</v>
      </c>
    </row>
    <row r="12" spans="1:8" ht="12.75">
      <c r="A12" s="19" t="s">
        <v>109</v>
      </c>
      <c r="B12" s="19"/>
      <c r="C12" s="17">
        <f>'OECD.Stat export'!AK43</f>
        <v>-3.85744341038047</v>
      </c>
      <c r="D12" s="19"/>
      <c r="E12" s="18"/>
      <c r="F12" s="17">
        <f>'OECD.Stat export'!AK11</f>
        <v>55.21058247753035</v>
      </c>
      <c r="H12" s="11" t="s">
        <v>43</v>
      </c>
    </row>
    <row r="13" spans="1:8" ht="12.75">
      <c r="A13" s="19" t="s">
        <v>108</v>
      </c>
      <c r="B13" s="19"/>
      <c r="C13" s="17">
        <f>'OECD.Stat export'!AK44</f>
        <v>-1.706042894132406</v>
      </c>
      <c r="D13" s="19"/>
      <c r="E13" s="18"/>
      <c r="F13" s="17">
        <f>'OECD.Stat export'!AK12</f>
        <v>62.66848854336165</v>
      </c>
      <c r="H13" s="11" t="s">
        <v>44</v>
      </c>
    </row>
    <row r="14" spans="1:8" ht="12.75">
      <c r="A14" s="19" t="s">
        <v>107</v>
      </c>
      <c r="B14" s="19"/>
      <c r="C14" s="17">
        <f>'OECD.Stat export'!AK45</f>
        <v>-6.132494410314678</v>
      </c>
      <c r="D14" s="19"/>
      <c r="E14" s="18"/>
      <c r="F14" s="17">
        <f>'OECD.Stat export'!AK13</f>
        <v>97.09637974708116</v>
      </c>
      <c r="H14" s="11" t="s">
        <v>45</v>
      </c>
    </row>
    <row r="15" spans="1:8" ht="12.75">
      <c r="A15" s="19" t="s">
        <v>106</v>
      </c>
      <c r="B15" s="19"/>
      <c r="C15" s="17">
        <f>'OECD.Stat export'!AK46</f>
        <v>-2.892009445748017</v>
      </c>
      <c r="D15" s="19"/>
      <c r="E15" s="18"/>
      <c r="F15" s="17">
        <f>'OECD.Stat export'!AK14</f>
        <v>81.28321581545562</v>
      </c>
      <c r="H15" s="11" t="s">
        <v>46</v>
      </c>
    </row>
    <row r="16" spans="1:8" ht="12.75">
      <c r="A16" s="19" t="s">
        <v>105</v>
      </c>
      <c r="B16" s="19"/>
      <c r="C16" s="17">
        <f>'OECD.Stat export'!AK47</f>
        <v>-7.566928274214699</v>
      </c>
      <c r="D16" s="19"/>
      <c r="E16" s="18"/>
      <c r="F16" s="17">
        <f>'OECD.Stat export'!AK15</f>
        <v>136.8165760300715</v>
      </c>
      <c r="H16" s="11" t="s">
        <v>47</v>
      </c>
    </row>
    <row r="17" spans="1:8" ht="12.75">
      <c r="A17" s="19" t="s">
        <v>104</v>
      </c>
      <c r="B17" s="19"/>
      <c r="C17" s="17">
        <f>'OECD.Stat export'!AK48</f>
        <v>-3.146703499086964</v>
      </c>
      <c r="D17" s="19"/>
      <c r="E17" s="18"/>
      <c r="F17" s="17">
        <f>'OECD.Stat export'!AK16</f>
        <v>90.21921176175223</v>
      </c>
      <c r="H17" s="11" t="s">
        <v>49</v>
      </c>
    </row>
    <row r="18" spans="1:8" ht="12.75">
      <c r="A18" s="19" t="s">
        <v>103</v>
      </c>
      <c r="B18" s="19"/>
      <c r="C18" s="17">
        <f>'OECD.Stat export'!AK49</f>
        <v>-2.680426061356095</v>
      </c>
      <c r="D18" s="19"/>
      <c r="E18" s="18"/>
      <c r="F18" s="17">
        <f>'OECD.Stat export'!AK17</f>
        <v>116.9022507266238</v>
      </c>
      <c r="H18" s="11" t="s">
        <v>50</v>
      </c>
    </row>
    <row r="19" spans="1:8" ht="12.75">
      <c r="A19" s="19" t="s">
        <v>102</v>
      </c>
      <c r="B19" s="19"/>
      <c r="C19" s="17">
        <f>'OECD.Stat export'!AK50</f>
        <v>-9.525049052924766</v>
      </c>
      <c r="D19" s="19"/>
      <c r="E19" s="18"/>
      <c r="F19" s="17">
        <f>'OECD.Stat export'!AK18</f>
        <v>112.6709157032113</v>
      </c>
      <c r="H19" s="11" t="s">
        <v>51</v>
      </c>
    </row>
    <row r="20" spans="1:8" ht="12.75">
      <c r="A20" s="19" t="s">
        <v>101</v>
      </c>
      <c r="B20" s="19"/>
      <c r="C20" s="17">
        <f>'OECD.Stat export'!AK51</f>
        <v>-3.780059666029829</v>
      </c>
      <c r="D20" s="19"/>
      <c r="E20" s="18"/>
      <c r="F20" s="17">
        <f>'OECD.Stat export'!AK19</f>
        <v>78.06832866098958</v>
      </c>
      <c r="H20" s="11" t="s">
        <v>52</v>
      </c>
    </row>
    <row r="21" spans="1:8" ht="12.75">
      <c r="A21" s="19" t="s">
        <v>100</v>
      </c>
      <c r="B21" s="19"/>
      <c r="C21" s="17">
        <f>'OECD.Stat export'!AK52</f>
        <v>-3.947400105668155</v>
      </c>
      <c r="D21" s="19"/>
      <c r="E21" s="18"/>
      <c r="F21" s="17">
        <f>'OECD.Stat export'!AK20</f>
        <v>132.7091978340878</v>
      </c>
      <c r="H21" s="11" t="s">
        <v>53</v>
      </c>
    </row>
    <row r="22" spans="1:8" ht="12.75">
      <c r="A22" s="19" t="s">
        <v>99</v>
      </c>
      <c r="B22" s="19"/>
      <c r="C22" s="17">
        <f>'OECD.Stat export'!AK53</f>
        <v>-7.486884459352547</v>
      </c>
      <c r="D22" s="19"/>
      <c r="E22" s="18"/>
      <c r="F22" s="17">
        <f>'OECD.Stat export'!AK21</f>
        <v>204.1661313212092</v>
      </c>
      <c r="H22" s="11" t="s">
        <v>54</v>
      </c>
    </row>
    <row r="23" spans="1:8" ht="12.75">
      <c r="A23" s="19" t="s">
        <v>98</v>
      </c>
      <c r="B23" s="19"/>
      <c r="C23" s="17">
        <f>'OECD.Stat export'!AK54</f>
        <v>2.139210619153158</v>
      </c>
      <c r="D23" s="19"/>
      <c r="E23" s="18"/>
      <c r="F23" s="17">
        <f>'OECD.Stat export'!AK22</f>
        <v>32.83296338214614</v>
      </c>
      <c r="H23" s="11" t="s">
        <v>55</v>
      </c>
    </row>
    <row r="24" spans="1:8" ht="12.75">
      <c r="A24" s="19" t="s">
        <v>97</v>
      </c>
      <c r="B24" s="19"/>
      <c r="C24" s="17">
        <f>'OECD.Stat export'!AK55</f>
        <v>-1.234034804211118</v>
      </c>
      <c r="D24" s="19"/>
      <c r="E24" s="18"/>
      <c r="F24" s="17">
        <f>'OECD.Stat export'!AK23</f>
        <v>25.95102129518782</v>
      </c>
      <c r="H24" s="11" t="s">
        <v>56</v>
      </c>
    </row>
    <row r="25" spans="1:8" ht="12.75">
      <c r="A25" s="19" t="s">
        <v>96</v>
      </c>
      <c r="B25" s="19"/>
      <c r="C25" s="17">
        <f>'OECD.Stat export'!AK56</f>
        <v>-4.042061940098392</v>
      </c>
      <c r="D25" s="19"/>
      <c r="E25" s="18"/>
      <c r="F25" s="17">
        <f>'OECD.Stat export'!AK24</f>
        <v>77.57845812771542</v>
      </c>
      <c r="H25" s="11" t="s">
        <v>57</v>
      </c>
    </row>
    <row r="26" spans="1:8" ht="12.75">
      <c r="A26" s="19" t="s">
        <v>94</v>
      </c>
      <c r="B26" s="19"/>
      <c r="C26" s="17">
        <f>'OECD.Stat export'!AK57</f>
        <v>-4.511612479496147</v>
      </c>
      <c r="D26" s="19"/>
      <c r="E26" s="18"/>
      <c r="F26" s="17">
        <f>'OECD.Stat export'!AK25</f>
        <v>43.47082909436373</v>
      </c>
      <c r="H26" s="11" t="s">
        <v>58</v>
      </c>
    </row>
    <row r="27" spans="1:8" ht="12.75">
      <c r="A27" s="19" t="s">
        <v>95</v>
      </c>
      <c r="B27" s="19"/>
      <c r="C27" s="17">
        <f>'[1]Data fig 1.9'!$C$28</f>
        <v>-1.79</v>
      </c>
      <c r="D27" s="19"/>
      <c r="E27" s="18"/>
      <c r="F27" s="17">
        <f>'OECD.Stat export'!AK26</f>
        <v>53.57333861032988</v>
      </c>
      <c r="G27" s="20" t="s">
        <v>93</v>
      </c>
      <c r="H27" s="11" t="s">
        <v>59</v>
      </c>
    </row>
    <row r="28" spans="1:8" ht="12.75">
      <c r="A28" s="19" t="s">
        <v>92</v>
      </c>
      <c r="B28" s="19"/>
      <c r="C28" s="17">
        <f>'OECD.Stat export'!AK59</f>
        <v>-6.731612397071267</v>
      </c>
      <c r="D28" s="19"/>
      <c r="E28" s="18"/>
      <c r="F28" s="17">
        <f>'OECD.Stat export'!AK27</f>
        <v>66.65077611560793</v>
      </c>
      <c r="H28" s="11" t="s">
        <v>60</v>
      </c>
    </row>
    <row r="29" spans="1:8" ht="12.75">
      <c r="A29" s="19" t="s">
        <v>91</v>
      </c>
      <c r="B29" s="19"/>
      <c r="C29" s="17">
        <f>'OECD.Stat export'!AK60</f>
        <v>-5.02202851176677</v>
      </c>
      <c r="D29" s="19"/>
      <c r="E29" s="18"/>
      <c r="F29" s="17">
        <f>'OECD.Stat export'!AK28</f>
        <v>98.67163115579501</v>
      </c>
      <c r="H29" s="11" t="s">
        <v>61</v>
      </c>
    </row>
    <row r="30" spans="1:8" ht="12.75">
      <c r="A30" s="19" t="s">
        <v>90</v>
      </c>
      <c r="B30" s="19"/>
      <c r="C30" s="17">
        <f>'OECD.Stat export'!AK61</f>
        <v>-5.222080914162752</v>
      </c>
      <c r="D30" s="19"/>
      <c r="E30" s="18"/>
      <c r="F30" s="17">
        <f>'OECD.Stat export'!AK29</f>
        <v>51.09282423470331</v>
      </c>
      <c r="H30" s="11" t="s">
        <v>62</v>
      </c>
    </row>
    <row r="31" spans="1:8" ht="12.75">
      <c r="A31" s="19" t="s">
        <v>180</v>
      </c>
      <c r="B31" s="19"/>
      <c r="C31" s="17">
        <f>'OECD.Stat export'!AK62</f>
        <v>-4.745681429737739</v>
      </c>
      <c r="D31" s="19"/>
      <c r="E31" s="18"/>
      <c r="F31" s="17">
        <f>'OECD.Stat export'!AK30</f>
        <v>54.84697626371127</v>
      </c>
      <c r="H31" s="11" t="s">
        <v>63</v>
      </c>
    </row>
    <row r="32" spans="1:8" ht="12.75">
      <c r="A32" s="19" t="s">
        <v>89</v>
      </c>
      <c r="B32" s="19"/>
      <c r="C32" s="17">
        <f>'OECD.Stat export'!AK63</f>
        <v>-6.349743016257363</v>
      </c>
      <c r="D32" s="19"/>
      <c r="E32" s="18"/>
      <c r="F32" s="17">
        <f>'OECD.Stat export'!AK31</f>
        <v>78.218117634478</v>
      </c>
      <c r="H32" s="11" t="s">
        <v>64</v>
      </c>
    </row>
    <row r="33" spans="1:8" ht="12.75">
      <c r="A33" s="19" t="s">
        <v>88</v>
      </c>
      <c r="B33" s="19"/>
      <c r="C33" s="17">
        <f>'OECD.Stat export'!AK64</f>
        <v>-0.56505196683926</v>
      </c>
      <c r="D33" s="19"/>
      <c r="E33" s="18"/>
      <c r="F33" s="17">
        <f>'OECD.Stat export'!AK32</f>
        <v>48.80218421993776</v>
      </c>
      <c r="H33" s="11" t="s">
        <v>65</v>
      </c>
    </row>
    <row r="34" spans="1:8" ht="12.75">
      <c r="A34" s="19" t="s">
        <v>87</v>
      </c>
      <c r="B34" s="19"/>
      <c r="C34" s="17">
        <f>'OECD.Stat export'!AK65</f>
        <v>-0.433948904366283</v>
      </c>
      <c r="D34" s="19"/>
      <c r="E34" s="18"/>
      <c r="F34" s="17">
        <f>'OECD.Stat export'!AK33</f>
        <v>41.11928792629676</v>
      </c>
      <c r="H34" s="11" t="s">
        <v>66</v>
      </c>
    </row>
    <row r="35" spans="1:8" ht="12.75">
      <c r="A35" s="19" t="s">
        <v>179</v>
      </c>
      <c r="B35" s="19"/>
      <c r="C35" s="17">
        <f>'OECD.Stat export'!AK66</f>
        <v>-8.117505830002349</v>
      </c>
      <c r="D35" s="19"/>
      <c r="E35" s="18"/>
      <c r="F35" s="17">
        <f>'OECD.Stat export'!AK34</f>
        <v>88.56049650067351</v>
      </c>
      <c r="H35" s="11" t="s">
        <v>67</v>
      </c>
    </row>
    <row r="36" spans="1:8" ht="12.75">
      <c r="A36" s="29" t="s">
        <v>86</v>
      </c>
      <c r="B36" s="19"/>
      <c r="C36" s="17">
        <f>'OECD.Stat export'!AK67</f>
        <v>-8.824435567253108</v>
      </c>
      <c r="D36" s="19"/>
      <c r="E36" s="18"/>
      <c r="F36" s="17">
        <f>'OECD.Stat export'!AK35</f>
        <v>98.50733973765976</v>
      </c>
      <c r="H36" s="11" t="s">
        <v>68</v>
      </c>
    </row>
    <row r="37" spans="1:10" ht="12.75">
      <c r="A37" s="30" t="s">
        <v>85</v>
      </c>
      <c r="B37" s="16"/>
      <c r="C37" s="28">
        <f>C38</f>
        <v>-6.140898387316939</v>
      </c>
      <c r="D37" s="16"/>
      <c r="E37" s="15"/>
      <c r="F37" s="28">
        <f>F38</f>
        <v>100.745332771218</v>
      </c>
      <c r="H37" s="11" t="s">
        <v>69</v>
      </c>
      <c r="J37" s="11" t="s">
        <v>177</v>
      </c>
    </row>
    <row r="38" spans="1:6" ht="12.75">
      <c r="A38" s="11" t="s">
        <v>84</v>
      </c>
      <c r="C38" s="28">
        <v>-6.140898387316939</v>
      </c>
      <c r="F38" s="14">
        <v>100.745332771218</v>
      </c>
    </row>
    <row r="40" spans="3:10" ht="12.75">
      <c r="C40" s="11">
        <f>AVERAGE(C7:C36)</f>
        <v>-4.184468144244221</v>
      </c>
      <c r="F40" s="11">
        <f>AVERAGE(F7:F36)</f>
        <v>79.12460886999797</v>
      </c>
      <c r="J40" s="11" t="s">
        <v>178</v>
      </c>
    </row>
    <row r="76" ht="12.75">
      <c r="C76" s="13"/>
    </row>
    <row r="77" ht="12.75">
      <c r="C77" s="13"/>
    </row>
    <row r="78" ht="12.75">
      <c r="C78" s="13"/>
    </row>
    <row r="79" ht="12.75">
      <c r="C79" s="13"/>
    </row>
    <row r="80" ht="12.75">
      <c r="C80" s="13"/>
    </row>
    <row r="81" ht="12.75">
      <c r="C81" s="13"/>
    </row>
    <row r="82" ht="12.75">
      <c r="C82" s="13"/>
    </row>
    <row r="83" ht="12.75">
      <c r="C83" s="13"/>
    </row>
    <row r="84" ht="12.75">
      <c r="C84" s="13"/>
    </row>
    <row r="85" ht="12.75">
      <c r="C85" s="13"/>
    </row>
    <row r="86" ht="12.75">
      <c r="C86" s="13"/>
    </row>
    <row r="87" ht="12.75">
      <c r="C87" s="13"/>
    </row>
    <row r="88" ht="12.75">
      <c r="C88" s="13"/>
    </row>
    <row r="89" ht="12.75">
      <c r="C89" s="13"/>
    </row>
    <row r="90" ht="12.75">
      <c r="C90" s="13"/>
    </row>
    <row r="91" ht="12.75">
      <c r="C91" s="13"/>
    </row>
    <row r="92" ht="12.75">
      <c r="C92" s="13"/>
    </row>
    <row r="93" ht="12.75">
      <c r="C93" s="13"/>
    </row>
    <row r="94" ht="12.75">
      <c r="C94" s="13"/>
    </row>
    <row r="95" ht="12.75">
      <c r="C95" s="13"/>
    </row>
    <row r="96" ht="12.75">
      <c r="C96" s="13"/>
    </row>
    <row r="97" ht="12.75">
      <c r="C97" s="13"/>
    </row>
    <row r="98" ht="12.75">
      <c r="C98" s="13"/>
    </row>
    <row r="99" ht="12.75">
      <c r="C99" s="13"/>
    </row>
    <row r="100" ht="12.75">
      <c r="C100" s="13"/>
    </row>
    <row r="101" ht="12.75">
      <c r="C101" s="13"/>
    </row>
    <row r="102" ht="12.75">
      <c r="C102" s="13"/>
    </row>
    <row r="103" ht="12.75">
      <c r="C103" s="13"/>
    </row>
    <row r="104" ht="12.75">
      <c r="C104" s="13"/>
    </row>
    <row r="105" ht="12.75">
      <c r="C105" s="13"/>
    </row>
    <row r="106" ht="12.75">
      <c r="C106" s="13"/>
    </row>
    <row r="107" ht="12.75">
      <c r="C107" s="13"/>
    </row>
    <row r="108" ht="12.75">
      <c r="C108" s="13"/>
    </row>
    <row r="109" ht="12.75">
      <c r="C109" s="13"/>
    </row>
    <row r="110" ht="12.75">
      <c r="C110" s="13"/>
    </row>
    <row r="111" ht="12.75">
      <c r="C111" s="13"/>
    </row>
    <row r="112" ht="12.75">
      <c r="C112" s="13"/>
    </row>
    <row r="113" ht="12.75">
      <c r="C113" s="13"/>
    </row>
    <row r="114" ht="12.75">
      <c r="C114" s="13"/>
    </row>
    <row r="115" ht="12.75">
      <c r="C115" s="13"/>
    </row>
    <row r="116" ht="12.75">
      <c r="C116" s="13"/>
    </row>
    <row r="117" ht="12.75">
      <c r="C117" s="13"/>
    </row>
    <row r="118" ht="12.75">
      <c r="C118" s="13"/>
    </row>
    <row r="119" ht="12.75">
      <c r="C119" s="13"/>
    </row>
    <row r="120" ht="12.75">
      <c r="C120" s="13"/>
    </row>
    <row r="121" ht="12.75">
      <c r="C121" s="13"/>
    </row>
    <row r="122" ht="12.75">
      <c r="C122" s="13"/>
    </row>
    <row r="123" ht="12.75">
      <c r="C123" s="13"/>
    </row>
    <row r="124" ht="12.75">
      <c r="C124" s="13"/>
    </row>
    <row r="125" ht="12.75">
      <c r="C125" s="13"/>
    </row>
    <row r="126" ht="12.75">
      <c r="C126" s="13"/>
    </row>
    <row r="127" ht="12.75">
      <c r="C127" s="13"/>
    </row>
    <row r="128" ht="12.75">
      <c r="C128" s="13"/>
    </row>
    <row r="129" ht="12.75">
      <c r="C129" s="13"/>
    </row>
    <row r="130" ht="12.75">
      <c r="C130" s="13"/>
    </row>
    <row r="131" ht="12.75">
      <c r="C131" s="13"/>
    </row>
    <row r="132" ht="12.75">
      <c r="C132" s="13"/>
    </row>
    <row r="133" ht="12.75">
      <c r="C133" s="13"/>
    </row>
    <row r="134" ht="12.75">
      <c r="C134" s="13"/>
    </row>
    <row r="135" ht="12.75">
      <c r="C135" s="13"/>
    </row>
    <row r="136" ht="12.75">
      <c r="C136" s="13"/>
    </row>
    <row r="137" ht="12.75">
      <c r="C137" s="13"/>
    </row>
    <row r="138" ht="12.75">
      <c r="C138" s="13"/>
    </row>
    <row r="139" ht="12.75">
      <c r="C139" s="13"/>
    </row>
    <row r="140" ht="12.75">
      <c r="C140" s="13"/>
    </row>
    <row r="141" ht="12.75">
      <c r="C141" s="13"/>
    </row>
    <row r="142" ht="12.75">
      <c r="C142" s="13"/>
    </row>
    <row r="143" ht="12.75">
      <c r="C143" s="13"/>
    </row>
    <row r="144" ht="12.75">
      <c r="C144" s="13"/>
    </row>
    <row r="145" ht="12.75">
      <c r="C145" s="13"/>
    </row>
    <row r="146" ht="12.75">
      <c r="C146" s="13"/>
    </row>
    <row r="147" ht="12.75">
      <c r="C147" s="13"/>
    </row>
    <row r="148" ht="12.75">
      <c r="C148" s="13"/>
    </row>
    <row r="149" ht="12.75">
      <c r="C149" s="13"/>
    </row>
    <row r="150" ht="12.75">
      <c r="C150" s="13"/>
    </row>
    <row r="151" ht="12.75">
      <c r="C151" s="13"/>
    </row>
    <row r="152" ht="12.75">
      <c r="C152" s="13"/>
    </row>
    <row r="153" ht="12.75">
      <c r="C153" s="13"/>
    </row>
    <row r="154" ht="12.75">
      <c r="C154" s="13"/>
    </row>
    <row r="155" ht="12.75">
      <c r="C155" s="13"/>
    </row>
    <row r="156" ht="12.75">
      <c r="A156" s="12"/>
    </row>
  </sheetData>
  <sheetProtection/>
  <mergeCells count="2">
    <mergeCell ref="B5:C5"/>
    <mergeCell ref="D5:F5"/>
  </mergeCells>
  <hyperlinks>
    <hyperlink ref="A1" r:id="rId1" display="http://www.sourceoecd.org/9789264088801"/>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2:P34"/>
  <sheetViews>
    <sheetView tabSelected="1" zoomScalePageLayoutView="0" workbookViewId="0" topLeftCell="A1">
      <selection activeCell="A1" sqref="A1:IV65536"/>
    </sheetView>
  </sheetViews>
  <sheetFormatPr defaultColWidth="9.140625" defaultRowHeight="12.75"/>
  <cols>
    <col min="1" max="15" width="9.140625" style="84" customWidth="1"/>
    <col min="16" max="16" width="4.421875" style="84" customWidth="1"/>
    <col min="17" max="16384" width="9.140625" style="84" customWidth="1"/>
  </cols>
  <sheetData>
    <row r="1" ht="25.5" customHeight="1"/>
    <row r="2" spans="1:16" ht="20.25" customHeight="1">
      <c r="A2" s="85" t="s">
        <v>204</v>
      </c>
      <c r="B2" s="86"/>
      <c r="C2" s="86"/>
      <c r="D2" s="86"/>
      <c r="E2" s="86"/>
      <c r="F2" s="86"/>
      <c r="G2" s="86"/>
      <c r="I2" s="87" t="s">
        <v>205</v>
      </c>
      <c r="J2" s="88"/>
      <c r="K2" s="88"/>
      <c r="L2" s="88"/>
      <c r="M2" s="88"/>
      <c r="N2" s="88"/>
      <c r="O2" s="88"/>
      <c r="P2" s="88"/>
    </row>
    <row r="3" spans="1:16" ht="24.75" customHeight="1">
      <c r="A3" s="89" t="s">
        <v>206</v>
      </c>
      <c r="B3" s="86"/>
      <c r="C3" s="86"/>
      <c r="D3" s="86"/>
      <c r="E3" s="86"/>
      <c r="F3" s="86"/>
      <c r="G3" s="86"/>
      <c r="I3" s="99" t="s">
        <v>201</v>
      </c>
      <c r="J3" s="100"/>
      <c r="K3" s="100"/>
      <c r="L3" s="100"/>
      <c r="M3" s="100"/>
      <c r="N3" s="100"/>
      <c r="O3" s="100"/>
      <c r="P3" s="100"/>
    </row>
    <row r="5" ht="12.75">
      <c r="A5" s="90"/>
    </row>
    <row r="32" spans="1:3" ht="15" customHeight="1">
      <c r="A32" s="91"/>
      <c r="B32" s="91"/>
      <c r="C32" s="91"/>
    </row>
    <row r="33" spans="1:16" ht="62.25" customHeight="1">
      <c r="A33" s="101" t="s">
        <v>202</v>
      </c>
      <c r="B33" s="102"/>
      <c r="C33" s="102"/>
      <c r="D33" s="102"/>
      <c r="E33" s="102"/>
      <c r="F33" s="102"/>
      <c r="G33" s="102"/>
      <c r="H33" s="102"/>
      <c r="I33" s="101" t="s">
        <v>199</v>
      </c>
      <c r="J33" s="103"/>
      <c r="K33" s="103"/>
      <c r="L33" s="103"/>
      <c r="M33" s="103"/>
      <c r="N33" s="103"/>
      <c r="O33" s="103"/>
      <c r="P33" s="103"/>
    </row>
    <row r="34" spans="1:9" ht="12.75">
      <c r="A34" s="92" t="s">
        <v>203</v>
      </c>
      <c r="I34" s="92" t="s">
        <v>200</v>
      </c>
    </row>
  </sheetData>
  <sheetProtection/>
  <mergeCells count="3">
    <mergeCell ref="I3:P3"/>
    <mergeCell ref="A33:H33"/>
    <mergeCell ref="I33:P33"/>
  </mergeCells>
  <printOptions/>
  <pageMargins left="0.708661417322835" right="0.708661417322835" top="0.748031496062992" bottom="0.748031496062992" header="0.31496062992126" footer="0.31496062992126"/>
  <pageSetup horizontalDpi="600" verticalDpi="600" orientation="portrait" paperSize="9" scale="55" r:id="rId2"/>
  <drawing r:id="rId1"/>
</worksheet>
</file>

<file path=xl/worksheets/sheet5.xml><?xml version="1.0" encoding="utf-8"?>
<worksheet xmlns="http://schemas.openxmlformats.org/spreadsheetml/2006/main" xmlns:r="http://schemas.openxmlformats.org/officeDocument/2006/relationships">
  <dimension ref="A1:BG276"/>
  <sheetViews>
    <sheetView showGridLines="0" zoomScale="115" zoomScaleNormal="115" zoomScalePageLayoutView="0" workbookViewId="0" topLeftCell="A2">
      <pane xSplit="3" ySplit="3" topLeftCell="AC241" activePane="bottomRight" state="frozen"/>
      <selection pane="topLeft" activeCell="K2" sqref="K2"/>
      <selection pane="topRight" activeCell="K2" sqref="K2"/>
      <selection pane="bottomLeft" activeCell="K2" sqref="K2"/>
      <selection pane="bottomRight" activeCell="K2" sqref="K2"/>
    </sheetView>
  </sheetViews>
  <sheetFormatPr defaultColWidth="9.140625" defaultRowHeight="12.75"/>
  <cols>
    <col min="1" max="2" width="27.421875" style="0" customWidth="1"/>
    <col min="3" max="3" width="34.00390625" style="0" customWidth="1"/>
    <col min="4" max="26" width="10.421875" style="0" bestFit="1" customWidth="1"/>
    <col min="27" max="30" width="10.421875" style="36" customWidth="1"/>
    <col min="31" max="31" width="10.421875" style="0" bestFit="1" customWidth="1"/>
    <col min="32" max="32" width="10.421875" style="36" customWidth="1"/>
    <col min="33" max="33" width="10.421875" style="0" bestFit="1" customWidth="1"/>
    <col min="34" max="34" width="10.421875" style="36" customWidth="1"/>
    <col min="35" max="35" width="10.421875" style="0" bestFit="1" customWidth="1"/>
    <col min="36" max="36" width="10.421875" style="36" customWidth="1"/>
    <col min="37" max="37" width="10.421875" style="0" bestFit="1" customWidth="1"/>
    <col min="38" max="38" width="10.421875" style="36" customWidth="1"/>
    <col min="39" max="39" width="10.421875" style="0" bestFit="1" customWidth="1"/>
    <col min="40" max="41" width="10.421875" style="0" customWidth="1"/>
    <col min="42" max="44" width="9.140625" style="36" customWidth="1"/>
    <col min="51" max="51" width="14.7109375" style="0" customWidth="1"/>
    <col min="58" max="58" width="12.421875" style="0" bestFit="1" customWidth="1"/>
  </cols>
  <sheetData>
    <row r="1" spans="1:2" ht="12.75" hidden="1">
      <c r="A1" s="1" t="str">
        <f>_XLL.DOTSTATPOPULATOR.FUNCTIONS.DOTSTATQUERY(B1)</f>
        <v>Refresh</v>
      </c>
      <c r="B1" s="1" t="s">
        <v>0</v>
      </c>
    </row>
    <row r="2" ht="45.75">
      <c r="A2" s="2" t="s">
        <v>1</v>
      </c>
    </row>
    <row r="3" spans="1:41" ht="12.75">
      <c r="A3" s="114" t="s">
        <v>2</v>
      </c>
      <c r="B3" s="115"/>
      <c r="C3" s="116"/>
      <c r="D3" s="117" t="s">
        <v>3</v>
      </c>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9"/>
      <c r="AN3" s="52"/>
      <c r="AO3" s="52"/>
    </row>
    <row r="4" spans="1:45" ht="42">
      <c r="A4" s="114" t="s">
        <v>4</v>
      </c>
      <c r="B4" s="115"/>
      <c r="C4" s="116"/>
      <c r="D4" s="3" t="s">
        <v>5</v>
      </c>
      <c r="E4" s="3" t="s">
        <v>6</v>
      </c>
      <c r="F4" s="3" t="s">
        <v>7</v>
      </c>
      <c r="G4" s="3" t="s">
        <v>8</v>
      </c>
      <c r="H4" s="3" t="s">
        <v>9</v>
      </c>
      <c r="I4" s="3" t="s">
        <v>10</v>
      </c>
      <c r="J4" s="3" t="s">
        <v>11</v>
      </c>
      <c r="K4" s="3" t="s">
        <v>12</v>
      </c>
      <c r="L4" s="3" t="s">
        <v>13</v>
      </c>
      <c r="M4" s="3" t="s">
        <v>14</v>
      </c>
      <c r="N4" s="3" t="s">
        <v>15</v>
      </c>
      <c r="O4" s="3" t="s">
        <v>16</v>
      </c>
      <c r="P4" s="3" t="s">
        <v>17</v>
      </c>
      <c r="Q4" s="3" t="s">
        <v>18</v>
      </c>
      <c r="R4" s="3" t="s">
        <v>19</v>
      </c>
      <c r="S4" s="3" t="s">
        <v>20</v>
      </c>
      <c r="T4" s="3" t="s">
        <v>21</v>
      </c>
      <c r="U4" s="3" t="s">
        <v>22</v>
      </c>
      <c r="V4" s="3" t="s">
        <v>23</v>
      </c>
      <c r="W4" s="3" t="s">
        <v>24</v>
      </c>
      <c r="X4" s="3" t="s">
        <v>25</v>
      </c>
      <c r="Y4" s="3" t="s">
        <v>26</v>
      </c>
      <c r="Z4" s="3" t="s">
        <v>27</v>
      </c>
      <c r="AA4" s="37">
        <v>2007</v>
      </c>
      <c r="AB4" s="37" t="s">
        <v>167</v>
      </c>
      <c r="AC4" s="37" t="s">
        <v>159</v>
      </c>
      <c r="AD4" s="37" t="s">
        <v>160</v>
      </c>
      <c r="AE4" s="3" t="s">
        <v>28</v>
      </c>
      <c r="AF4" s="37" t="s">
        <v>126</v>
      </c>
      <c r="AG4" s="3" t="s">
        <v>29</v>
      </c>
      <c r="AH4" s="37">
        <v>2009</v>
      </c>
      <c r="AI4" s="3" t="s">
        <v>30</v>
      </c>
      <c r="AJ4" s="37">
        <v>2010</v>
      </c>
      <c r="AK4" s="3" t="s">
        <v>31</v>
      </c>
      <c r="AL4" s="37">
        <v>2011</v>
      </c>
      <c r="AM4" s="3" t="s">
        <v>32</v>
      </c>
      <c r="AN4" s="40" t="s">
        <v>168</v>
      </c>
      <c r="AO4" s="40" t="s">
        <v>169</v>
      </c>
      <c r="AP4" s="40" t="s">
        <v>161</v>
      </c>
      <c r="AQ4" s="40" t="s">
        <v>163</v>
      </c>
      <c r="AR4" s="40" t="s">
        <v>162</v>
      </c>
      <c r="AS4" s="40" t="s">
        <v>164</v>
      </c>
    </row>
    <row r="5" spans="1:41" ht="13.5">
      <c r="A5" s="4" t="s">
        <v>33</v>
      </c>
      <c r="B5" s="4" t="s">
        <v>34</v>
      </c>
      <c r="C5" s="5" t="s">
        <v>35</v>
      </c>
      <c r="D5" s="5" t="s">
        <v>35</v>
      </c>
      <c r="E5" s="5" t="s">
        <v>35</v>
      </c>
      <c r="F5" s="5" t="s">
        <v>35</v>
      </c>
      <c r="G5" s="5" t="s">
        <v>35</v>
      </c>
      <c r="H5" s="5" t="s">
        <v>35</v>
      </c>
      <c r="I5" s="5" t="s">
        <v>35</v>
      </c>
      <c r="J5" s="5" t="s">
        <v>35</v>
      </c>
      <c r="K5" s="5" t="s">
        <v>35</v>
      </c>
      <c r="L5" s="5" t="s">
        <v>35</v>
      </c>
      <c r="M5" s="5" t="s">
        <v>35</v>
      </c>
      <c r="N5" s="5" t="s">
        <v>35</v>
      </c>
      <c r="O5" s="5" t="s">
        <v>35</v>
      </c>
      <c r="P5" s="5" t="s">
        <v>35</v>
      </c>
      <c r="Q5" s="5" t="s">
        <v>35</v>
      </c>
      <c r="R5" s="5" t="s">
        <v>35</v>
      </c>
      <c r="S5" s="5" t="s">
        <v>35</v>
      </c>
      <c r="T5" s="5" t="s">
        <v>35</v>
      </c>
      <c r="U5" s="5" t="s">
        <v>35</v>
      </c>
      <c r="V5" s="5" t="s">
        <v>35</v>
      </c>
      <c r="W5" s="5" t="s">
        <v>35</v>
      </c>
      <c r="X5" s="5" t="s">
        <v>35</v>
      </c>
      <c r="Y5" s="5" t="s">
        <v>35</v>
      </c>
      <c r="Z5" s="5" t="s">
        <v>35</v>
      </c>
      <c r="AA5" s="5"/>
      <c r="AB5" s="5"/>
      <c r="AC5" s="5"/>
      <c r="AD5" s="5"/>
      <c r="AE5" s="5" t="s">
        <v>35</v>
      </c>
      <c r="AF5" s="5"/>
      <c r="AG5" s="5" t="s">
        <v>35</v>
      </c>
      <c r="AH5" s="5"/>
      <c r="AI5" s="5" t="s">
        <v>35</v>
      </c>
      <c r="AJ5" s="5"/>
      <c r="AK5" s="5" t="s">
        <v>35</v>
      </c>
      <c r="AL5" s="5"/>
      <c r="AM5" s="5" t="s">
        <v>35</v>
      </c>
      <c r="AN5" s="53"/>
      <c r="AO5" s="53"/>
    </row>
    <row r="6" spans="1:41" ht="13.5">
      <c r="A6" s="111" t="s">
        <v>36</v>
      </c>
      <c r="B6" s="7" t="s">
        <v>37</v>
      </c>
      <c r="C6" s="5" t="s">
        <v>35</v>
      </c>
      <c r="D6" s="8" t="s">
        <v>38</v>
      </c>
      <c r="E6" s="8" t="s">
        <v>38</v>
      </c>
      <c r="F6" s="8" t="s">
        <v>38</v>
      </c>
      <c r="G6" s="8">
        <v>24.83070873479204</v>
      </c>
      <c r="H6" s="8">
        <v>22.79189556153828</v>
      </c>
      <c r="I6" s="8">
        <v>21.51246386693682</v>
      </c>
      <c r="J6" s="8">
        <v>22.88944021896412</v>
      </c>
      <c r="K6" s="8">
        <v>27.12083728961997</v>
      </c>
      <c r="L6" s="8">
        <v>30.25572838481643</v>
      </c>
      <c r="M6" s="8">
        <v>39.58397891035187</v>
      </c>
      <c r="N6" s="8">
        <v>41.30315542006735</v>
      </c>
      <c r="O6" s="8">
        <v>0</v>
      </c>
      <c r="P6" s="8">
        <v>36.98584604402665</v>
      </c>
      <c r="Q6" s="8">
        <v>31.9773596107024</v>
      </c>
      <c r="R6" s="8">
        <v>27.593624749499</v>
      </c>
      <c r="S6" s="8">
        <v>24.65154100265002</v>
      </c>
      <c r="T6" s="8">
        <v>21.75135851412773</v>
      </c>
      <c r="U6" s="8">
        <v>19.76674603073554</v>
      </c>
      <c r="V6" s="8">
        <v>18.28948791597063</v>
      </c>
      <c r="W6" s="8">
        <v>16.55448060219258</v>
      </c>
      <c r="X6" s="8">
        <v>16.08049506138612</v>
      </c>
      <c r="Y6" s="8">
        <v>15.32404300926632</v>
      </c>
      <c r="Z6" s="8">
        <v>14.25465491760978</v>
      </c>
      <c r="AA6" s="38"/>
      <c r="AB6" s="38"/>
      <c r="AC6" s="38"/>
      <c r="AD6" s="38"/>
      <c r="AE6" s="8">
        <v>13.63814790024516</v>
      </c>
      <c r="AF6" s="38"/>
      <c r="AG6" s="8">
        <v>19.24835236978305</v>
      </c>
      <c r="AH6" s="38"/>
      <c r="AI6" s="8">
        <v>23.57866122052242</v>
      </c>
      <c r="AJ6" s="38"/>
      <c r="AK6" s="8">
        <v>25.93996290601696</v>
      </c>
      <c r="AL6" s="38"/>
      <c r="AM6" s="8">
        <v>26.77690471310438</v>
      </c>
      <c r="AN6" s="54"/>
      <c r="AO6" s="54"/>
    </row>
    <row r="7" spans="1:41" ht="13.5">
      <c r="A7" s="112"/>
      <c r="B7" s="7" t="s">
        <v>39</v>
      </c>
      <c r="C7" s="5" t="s">
        <v>35</v>
      </c>
      <c r="D7" s="9">
        <v>48.80740372604181</v>
      </c>
      <c r="E7" s="9">
        <v>53.48448770830856</v>
      </c>
      <c r="F7" s="9">
        <v>57.69066743696212</v>
      </c>
      <c r="G7" s="9">
        <v>58.75572068127097</v>
      </c>
      <c r="H7" s="9">
        <v>57.69271434356005</v>
      </c>
      <c r="I7" s="9">
        <v>57.32209533921662</v>
      </c>
      <c r="J7" s="9">
        <v>57.51532454000261</v>
      </c>
      <c r="K7" s="9">
        <v>57.4851056535141</v>
      </c>
      <c r="L7" s="9">
        <v>62.09909839925322</v>
      </c>
      <c r="M7" s="9">
        <v>65.45360092363836</v>
      </c>
      <c r="N7" s="9">
        <v>69.75699014510538</v>
      </c>
      <c r="O7" s="9">
        <v>70.18967429329982</v>
      </c>
      <c r="P7" s="9">
        <v>66.65304021251632</v>
      </c>
      <c r="Q7" s="9">
        <v>68.3722640747832</v>
      </c>
      <c r="R7" s="9">
        <v>71.16936739351586</v>
      </c>
      <c r="S7" s="9">
        <v>71.09211560847417</v>
      </c>
      <c r="T7" s="9">
        <v>72.04310784242192</v>
      </c>
      <c r="U7" s="9">
        <v>72.95693796924263</v>
      </c>
      <c r="V7" s="9">
        <v>71.23554663564597</v>
      </c>
      <c r="W7" s="9">
        <v>70.8092292302964</v>
      </c>
      <c r="X7" s="9">
        <v>70.9038992716569</v>
      </c>
      <c r="Y7" s="9">
        <v>66.55823138283432</v>
      </c>
      <c r="Z7" s="9">
        <v>63.10389962260214</v>
      </c>
      <c r="AA7" s="39"/>
      <c r="AB7" s="39"/>
      <c r="AC7" s="39"/>
      <c r="AD7" s="39"/>
      <c r="AE7" s="9">
        <v>67.48927339715235</v>
      </c>
      <c r="AF7" s="39"/>
      <c r="AG7" s="9">
        <v>72.67871816775929</v>
      </c>
      <c r="AH7" s="39"/>
      <c r="AI7" s="9">
        <v>75.94548508959343</v>
      </c>
      <c r="AJ7" s="39"/>
      <c r="AK7" s="9">
        <v>77.95659951140917</v>
      </c>
      <c r="AL7" s="39"/>
      <c r="AM7" s="9">
        <v>79.66797773480427</v>
      </c>
      <c r="AN7" s="55"/>
      <c r="AO7" s="55"/>
    </row>
    <row r="8" spans="1:41" ht="13.5">
      <c r="A8" s="112"/>
      <c r="B8" s="7" t="s">
        <v>40</v>
      </c>
      <c r="C8" s="5" t="s">
        <v>35</v>
      </c>
      <c r="D8" s="8">
        <v>115.348109249667</v>
      </c>
      <c r="E8" s="8">
        <v>120.4341264433155</v>
      </c>
      <c r="F8" s="8">
        <v>124.9112574299289</v>
      </c>
      <c r="G8" s="8">
        <v>125.0926240801609</v>
      </c>
      <c r="H8" s="8">
        <v>122.0411475785777</v>
      </c>
      <c r="I8" s="8">
        <v>125.8102467185914</v>
      </c>
      <c r="J8" s="8">
        <v>127.4014657614371</v>
      </c>
      <c r="K8" s="8">
        <v>136.6260435413479</v>
      </c>
      <c r="L8" s="8">
        <v>140.7459010767626</v>
      </c>
      <c r="M8" s="8">
        <v>137.8185988045554</v>
      </c>
      <c r="N8" s="8">
        <v>135.3891854716146</v>
      </c>
      <c r="O8" s="8">
        <v>133.3676726914478</v>
      </c>
      <c r="P8" s="8">
        <v>128.0056959450295</v>
      </c>
      <c r="Q8" s="8">
        <v>123.2354419135289</v>
      </c>
      <c r="R8" s="8">
        <v>119.6577689243027</v>
      </c>
      <c r="S8" s="8">
        <v>113.6928131774926</v>
      </c>
      <c r="T8" s="8">
        <v>112.0281399131902</v>
      </c>
      <c r="U8" s="8">
        <v>108.407574915828</v>
      </c>
      <c r="V8" s="8">
        <v>103.4207396711605</v>
      </c>
      <c r="W8" s="8">
        <v>98.44942256756799</v>
      </c>
      <c r="X8" s="8">
        <v>95.86342861288443</v>
      </c>
      <c r="Y8" s="8">
        <v>91.63474862264353</v>
      </c>
      <c r="Z8" s="8">
        <v>88.02380724991488</v>
      </c>
      <c r="AA8" s="38"/>
      <c r="AB8" s="38"/>
      <c r="AC8" s="38"/>
      <c r="AD8" s="38"/>
      <c r="AE8" s="8">
        <v>93.36492275699014</v>
      </c>
      <c r="AF8" s="38"/>
      <c r="AG8" s="8">
        <v>100.3838181496341</v>
      </c>
      <c r="AH8" s="38"/>
      <c r="AI8" s="8">
        <v>102.5349764271311</v>
      </c>
      <c r="AJ8" s="38"/>
      <c r="AK8" s="8">
        <v>104.3493935481118</v>
      </c>
      <c r="AL8" s="38"/>
      <c r="AM8" s="8">
        <v>105.1837778728059</v>
      </c>
      <c r="AN8" s="54"/>
      <c r="AO8" s="54"/>
    </row>
    <row r="9" spans="1:41" ht="13.5">
      <c r="A9" s="112"/>
      <c r="B9" s="7" t="s">
        <v>41</v>
      </c>
      <c r="C9" s="5" t="s">
        <v>35</v>
      </c>
      <c r="D9" s="9">
        <v>66.86944356084426</v>
      </c>
      <c r="E9" s="9">
        <v>70.99854407413841</v>
      </c>
      <c r="F9" s="9">
        <v>71.44908373457103</v>
      </c>
      <c r="G9" s="9">
        <v>71.08355166126503</v>
      </c>
      <c r="H9" s="9">
        <v>72.2470870426489</v>
      </c>
      <c r="I9" s="9">
        <v>75.18991176916143</v>
      </c>
      <c r="J9" s="9">
        <v>82.33953487693455</v>
      </c>
      <c r="K9" s="9">
        <v>90.23155550479672</v>
      </c>
      <c r="L9" s="9">
        <v>96.3237639992079</v>
      </c>
      <c r="M9" s="9">
        <v>97.96179137160077</v>
      </c>
      <c r="N9" s="9">
        <v>101.6010098392697</v>
      </c>
      <c r="O9" s="9">
        <v>101.7192757724075</v>
      </c>
      <c r="P9" s="9">
        <v>96.31791266441834</v>
      </c>
      <c r="Q9" s="9">
        <v>95.1645567683418</v>
      </c>
      <c r="R9" s="9">
        <v>91.36915092102223</v>
      </c>
      <c r="S9" s="9">
        <v>82.12687062792537</v>
      </c>
      <c r="T9" s="9">
        <v>82.6591447301922</v>
      </c>
      <c r="U9" s="9">
        <v>80.55399187270417</v>
      </c>
      <c r="V9" s="9">
        <v>76.56183155768956</v>
      </c>
      <c r="W9" s="9">
        <v>72.60071608622162</v>
      </c>
      <c r="X9" s="9">
        <v>71.60815084671124</v>
      </c>
      <c r="Y9" s="9">
        <v>70.25527352704934</v>
      </c>
      <c r="Z9" s="9">
        <v>66.5182607877018</v>
      </c>
      <c r="AA9" s="39"/>
      <c r="AB9" s="39"/>
      <c r="AC9" s="39"/>
      <c r="AD9" s="39"/>
      <c r="AE9" s="9">
        <v>71.28346444878996</v>
      </c>
      <c r="AF9" s="39"/>
      <c r="AG9" s="9">
        <v>83.39387182686838</v>
      </c>
      <c r="AH9" s="39"/>
      <c r="AI9" s="9">
        <v>84.43360118453263</v>
      </c>
      <c r="AJ9" s="39"/>
      <c r="AK9" s="9">
        <v>85.50268802835885</v>
      </c>
      <c r="AL9" s="39"/>
      <c r="AM9" s="9">
        <v>87.00834606815933</v>
      </c>
      <c r="AN9" s="55"/>
      <c r="AO9" s="55"/>
    </row>
    <row r="10" spans="1:41" ht="13.5">
      <c r="A10" s="112"/>
      <c r="B10" s="7" t="s">
        <v>42</v>
      </c>
      <c r="C10" s="5" t="s">
        <v>35</v>
      </c>
      <c r="D10" s="8" t="s">
        <v>38</v>
      </c>
      <c r="E10" s="8" t="s">
        <v>38</v>
      </c>
      <c r="F10" s="8" t="s">
        <v>38</v>
      </c>
      <c r="G10" s="8" t="s">
        <v>38</v>
      </c>
      <c r="H10" s="8" t="s">
        <v>38</v>
      </c>
      <c r="I10" s="8" t="s">
        <v>38</v>
      </c>
      <c r="J10" s="8" t="s">
        <v>38</v>
      </c>
      <c r="K10" s="8" t="s">
        <v>38</v>
      </c>
      <c r="L10" s="8" t="s">
        <v>38</v>
      </c>
      <c r="M10" s="8" t="s">
        <v>38</v>
      </c>
      <c r="N10" s="8" t="s">
        <v>38</v>
      </c>
      <c r="O10" s="8" t="s">
        <v>38</v>
      </c>
      <c r="P10" s="8" t="s">
        <v>38</v>
      </c>
      <c r="Q10" s="8" t="s">
        <v>38</v>
      </c>
      <c r="R10" s="8" t="s">
        <v>38</v>
      </c>
      <c r="S10" s="8" t="s">
        <v>38</v>
      </c>
      <c r="T10" s="8">
        <v>30.52663948090804</v>
      </c>
      <c r="U10" s="8">
        <v>32.81327270241533</v>
      </c>
      <c r="V10" s="8">
        <v>34.66312232142199</v>
      </c>
      <c r="W10" s="8">
        <v>34.49660370915159</v>
      </c>
      <c r="X10" s="8">
        <v>34.2859020787007</v>
      </c>
      <c r="Y10" s="8">
        <v>33.87532598303339</v>
      </c>
      <c r="Z10" s="8">
        <v>33.55062260865242</v>
      </c>
      <c r="AA10" s="38"/>
      <c r="AB10" s="38"/>
      <c r="AC10" s="38"/>
      <c r="AD10" s="38"/>
      <c r="AE10" s="8">
        <v>36.25762744959783</v>
      </c>
      <c r="AF10" s="38"/>
      <c r="AG10" s="8">
        <v>42.40949389833357</v>
      </c>
      <c r="AH10" s="38"/>
      <c r="AI10" s="8">
        <v>49.02950848654471</v>
      </c>
      <c r="AJ10" s="38"/>
      <c r="AK10" s="8">
        <v>52.30209918606189</v>
      </c>
      <c r="AL10" s="38"/>
      <c r="AM10" s="8">
        <v>54.96159282402127</v>
      </c>
      <c r="AN10" s="54"/>
      <c r="AO10" s="54"/>
    </row>
    <row r="11" spans="1:41" ht="13.5">
      <c r="A11" s="112"/>
      <c r="B11" s="7" t="s">
        <v>43</v>
      </c>
      <c r="C11" s="5" t="s">
        <v>35</v>
      </c>
      <c r="D11" s="9">
        <v>74.65146574125853</v>
      </c>
      <c r="E11" s="9">
        <v>71.93176678997297</v>
      </c>
      <c r="F11" s="9">
        <v>68.7214602184074</v>
      </c>
      <c r="G11" s="9">
        <v>67.2943175755608</v>
      </c>
      <c r="H11" s="9">
        <v>65.54190574770897</v>
      </c>
      <c r="I11" s="9">
        <v>66.39568332486763</v>
      </c>
      <c r="J11" s="9">
        <v>67.24468136612975</v>
      </c>
      <c r="K11" s="9">
        <v>71.08990012078159</v>
      </c>
      <c r="L11" s="9">
        <v>85.00043612935019</v>
      </c>
      <c r="M11" s="9">
        <v>78.91232362108413</v>
      </c>
      <c r="N11" s="9">
        <v>81.73539987406161</v>
      </c>
      <c r="O11" s="9">
        <v>79.1274890414853</v>
      </c>
      <c r="P11" s="9">
        <v>74.75631640666646</v>
      </c>
      <c r="Q11" s="9">
        <v>72.40180609410668</v>
      </c>
      <c r="R11" s="9">
        <v>67.05524799048025</v>
      </c>
      <c r="S11" s="9">
        <v>60.39990293393017</v>
      </c>
      <c r="T11" s="9">
        <v>58.38596838003853</v>
      </c>
      <c r="U11" s="9">
        <v>58.24946803357091</v>
      </c>
      <c r="V11" s="9">
        <v>56.6471215237644</v>
      </c>
      <c r="W11" s="9">
        <v>54.01154427727546</v>
      </c>
      <c r="X11" s="9">
        <v>45.86340386317868</v>
      </c>
      <c r="Y11" s="9">
        <v>41.24842185259185</v>
      </c>
      <c r="Z11" s="9">
        <v>34.14024344461899</v>
      </c>
      <c r="AA11" s="39"/>
      <c r="AB11" s="39"/>
      <c r="AC11" s="39"/>
      <c r="AD11" s="39"/>
      <c r="AE11" s="9">
        <v>42.26198424355723</v>
      </c>
      <c r="AF11" s="39"/>
      <c r="AG11" s="9">
        <v>51.80666656058259</v>
      </c>
      <c r="AH11" s="39"/>
      <c r="AI11" s="9">
        <v>53.6527362668652</v>
      </c>
      <c r="AJ11" s="39"/>
      <c r="AK11" s="9">
        <v>55.21058247753035</v>
      </c>
      <c r="AL11" s="39"/>
      <c r="AM11" s="9">
        <v>58.03700496931987</v>
      </c>
      <c r="AN11" s="55"/>
      <c r="AO11" s="55"/>
    </row>
    <row r="12" spans="1:41" ht="13.5">
      <c r="A12" s="112"/>
      <c r="B12" s="7" t="s">
        <v>44</v>
      </c>
      <c r="C12" s="5" t="s">
        <v>35</v>
      </c>
      <c r="D12" s="8">
        <v>18.47858722143263</v>
      </c>
      <c r="E12" s="8">
        <v>19.47449813533363</v>
      </c>
      <c r="F12" s="8">
        <v>19.99493716088026</v>
      </c>
      <c r="G12" s="8">
        <v>18.87824581081568</v>
      </c>
      <c r="H12" s="8">
        <v>16.60266375345054</v>
      </c>
      <c r="I12" s="8">
        <v>16.44059798667522</v>
      </c>
      <c r="J12" s="8">
        <v>24.82942413201382</v>
      </c>
      <c r="K12" s="8">
        <v>44.59200751327467</v>
      </c>
      <c r="L12" s="8">
        <v>57.79811041656726</v>
      </c>
      <c r="M12" s="8">
        <v>60.8658136445691</v>
      </c>
      <c r="N12" s="8">
        <v>65.31541861240831</v>
      </c>
      <c r="O12" s="8">
        <v>66.18983727944963</v>
      </c>
      <c r="P12" s="8">
        <v>64.79755724050351</v>
      </c>
      <c r="Q12" s="8">
        <v>61.20230301262196</v>
      </c>
      <c r="R12" s="8">
        <v>54.86432555324753</v>
      </c>
      <c r="S12" s="8">
        <v>52.46733957746051</v>
      </c>
      <c r="T12" s="8">
        <v>49.95220881513795</v>
      </c>
      <c r="U12" s="8">
        <v>49.56345135152114</v>
      </c>
      <c r="V12" s="8">
        <v>51.45671810182924</v>
      </c>
      <c r="W12" s="8">
        <v>51.48557155064747</v>
      </c>
      <c r="X12" s="8">
        <v>48.40914582194131</v>
      </c>
      <c r="Y12" s="8">
        <v>45.52682338758287</v>
      </c>
      <c r="Z12" s="8">
        <v>41.41618239707879</v>
      </c>
      <c r="AA12" s="38"/>
      <c r="AB12" s="38"/>
      <c r="AC12" s="38"/>
      <c r="AD12" s="38"/>
      <c r="AE12" s="8">
        <v>40.56432137403751</v>
      </c>
      <c r="AF12" s="38"/>
      <c r="AG12" s="8">
        <v>52.59329685841275</v>
      </c>
      <c r="AH12" s="38"/>
      <c r="AI12" s="8">
        <v>58.3613434788269</v>
      </c>
      <c r="AJ12" s="38"/>
      <c r="AK12" s="8">
        <v>62.66848854336165</v>
      </c>
      <c r="AL12" s="38"/>
      <c r="AM12" s="8">
        <v>65.83934712795538</v>
      </c>
      <c r="AN12" s="54"/>
      <c r="AO12" s="54"/>
    </row>
    <row r="13" spans="1:41" ht="13.5">
      <c r="A13" s="112"/>
      <c r="B13" s="7" t="s">
        <v>45</v>
      </c>
      <c r="C13" s="5" t="s">
        <v>35</v>
      </c>
      <c r="D13" s="9">
        <v>37.12830302387238</v>
      </c>
      <c r="E13" s="9">
        <v>37.8700695895785</v>
      </c>
      <c r="F13" s="9">
        <v>39.17618857345634</v>
      </c>
      <c r="G13" s="9">
        <v>39.02176659170137</v>
      </c>
      <c r="H13" s="9">
        <v>38.89725478844411</v>
      </c>
      <c r="I13" s="9">
        <v>38.55254438814302</v>
      </c>
      <c r="J13" s="9">
        <v>39.51257066264289</v>
      </c>
      <c r="K13" s="9">
        <v>43.87073077176777</v>
      </c>
      <c r="L13" s="9">
        <v>51.04508420458289</v>
      </c>
      <c r="M13" s="9">
        <v>60.24223051768236</v>
      </c>
      <c r="N13" s="9">
        <v>62.65232045631317</v>
      </c>
      <c r="O13" s="9">
        <v>66.32587557513587</v>
      </c>
      <c r="P13" s="9">
        <v>68.79668187316969</v>
      </c>
      <c r="Q13" s="9">
        <v>70.25579639000074</v>
      </c>
      <c r="R13" s="9">
        <v>66.79770538380396</v>
      </c>
      <c r="S13" s="9">
        <v>65.64904859062783</v>
      </c>
      <c r="T13" s="9">
        <v>64.25606617671606</v>
      </c>
      <c r="U13" s="9">
        <v>67.29300721548958</v>
      </c>
      <c r="V13" s="9">
        <v>71.43019190262545</v>
      </c>
      <c r="W13" s="9">
        <v>73.9274222111469</v>
      </c>
      <c r="X13" s="9">
        <v>75.69266248741351</v>
      </c>
      <c r="Y13" s="9">
        <v>70.87235865298838</v>
      </c>
      <c r="Z13" s="9">
        <v>69.96759026072829</v>
      </c>
      <c r="AA13" s="39"/>
      <c r="AB13" s="39"/>
      <c r="AC13" s="39"/>
      <c r="AD13" s="39"/>
      <c r="AE13" s="9">
        <v>75.85583790136342</v>
      </c>
      <c r="AF13" s="39"/>
      <c r="AG13" s="9">
        <v>87.1408459935246</v>
      </c>
      <c r="AH13" s="39"/>
      <c r="AI13" s="9">
        <v>92.35878170403812</v>
      </c>
      <c r="AJ13" s="39"/>
      <c r="AK13" s="9">
        <v>97.09637974708116</v>
      </c>
      <c r="AL13" s="39"/>
      <c r="AM13" s="9">
        <v>100.189572255713</v>
      </c>
      <c r="AN13" s="55"/>
      <c r="AO13" s="55"/>
    </row>
    <row r="14" spans="1:41" ht="13.5">
      <c r="A14" s="112"/>
      <c r="B14" s="6" t="s">
        <v>46</v>
      </c>
      <c r="C14" s="5" t="s">
        <v>35</v>
      </c>
      <c r="D14" s="8">
        <v>39.48597894054097</v>
      </c>
      <c r="E14" s="8">
        <v>39.55506802917459</v>
      </c>
      <c r="F14" s="8">
        <v>40.9063194724549</v>
      </c>
      <c r="G14" s="8">
        <v>41.39440739023433</v>
      </c>
      <c r="H14" s="8">
        <v>39.83154632476069</v>
      </c>
      <c r="I14" s="8">
        <v>40.37577331398457</v>
      </c>
      <c r="J14" s="8">
        <v>37.70862579940727</v>
      </c>
      <c r="K14" s="8">
        <v>40.84758743936686</v>
      </c>
      <c r="L14" s="8">
        <v>46.17638718215332</v>
      </c>
      <c r="M14" s="8">
        <v>46.52521801672211</v>
      </c>
      <c r="N14" s="8">
        <v>55.6904478580701</v>
      </c>
      <c r="O14" s="8">
        <v>58.78885692979653</v>
      </c>
      <c r="P14" s="8">
        <v>60.27178674231363</v>
      </c>
      <c r="Q14" s="8">
        <v>62.1554156607483</v>
      </c>
      <c r="R14" s="8">
        <v>61.48547457365346</v>
      </c>
      <c r="S14" s="8">
        <v>60.40754691370592</v>
      </c>
      <c r="T14" s="8">
        <v>59.77880267081245</v>
      </c>
      <c r="U14" s="8">
        <v>62.17772891588715</v>
      </c>
      <c r="V14" s="8">
        <v>65.38228656608963</v>
      </c>
      <c r="W14" s="8">
        <v>68.79216771792895</v>
      </c>
      <c r="X14" s="8">
        <v>71.2234477397912</v>
      </c>
      <c r="Y14" s="8">
        <v>69.32006376953586</v>
      </c>
      <c r="Z14" s="8">
        <v>65.31443842803365</v>
      </c>
      <c r="AA14" s="38"/>
      <c r="AB14" s="38"/>
      <c r="AC14" s="38"/>
      <c r="AD14" s="38"/>
      <c r="AE14" s="8">
        <v>69.42642666881912</v>
      </c>
      <c r="AF14" s="38"/>
      <c r="AG14" s="8">
        <v>76.52062630480168</v>
      </c>
      <c r="AH14" s="38"/>
      <c r="AI14" s="8">
        <v>79.93823726963079</v>
      </c>
      <c r="AJ14" s="38"/>
      <c r="AK14" s="8">
        <v>81.28321581545562</v>
      </c>
      <c r="AL14" s="38"/>
      <c r="AM14" s="8">
        <v>82.00472976894352</v>
      </c>
      <c r="AN14" s="54"/>
      <c r="AO14" s="54"/>
    </row>
    <row r="15" spans="1:41" ht="13.5">
      <c r="A15" s="112"/>
      <c r="B15" s="7" t="s">
        <v>47</v>
      </c>
      <c r="C15" s="5" t="s">
        <v>48</v>
      </c>
      <c r="D15" s="9" t="s">
        <v>38</v>
      </c>
      <c r="E15" s="9" t="s">
        <v>38</v>
      </c>
      <c r="F15" s="9" t="s">
        <v>38</v>
      </c>
      <c r="G15" s="9" t="s">
        <v>38</v>
      </c>
      <c r="H15" s="9" t="s">
        <v>38</v>
      </c>
      <c r="I15" s="9" t="s">
        <v>38</v>
      </c>
      <c r="J15" s="9" t="s">
        <v>38</v>
      </c>
      <c r="K15" s="9" t="s">
        <v>38</v>
      </c>
      <c r="L15" s="9" t="s">
        <v>38</v>
      </c>
      <c r="M15" s="9" t="s">
        <v>38</v>
      </c>
      <c r="N15" s="9">
        <v>101.1006326215898</v>
      </c>
      <c r="O15" s="9">
        <v>103.1251857032331</v>
      </c>
      <c r="P15" s="9">
        <v>100.0061504521831</v>
      </c>
      <c r="Q15" s="9">
        <v>97.67361193131732</v>
      </c>
      <c r="R15" s="9">
        <v>101.0952058046621</v>
      </c>
      <c r="S15" s="9">
        <v>114.9301794046785</v>
      </c>
      <c r="T15" s="9">
        <v>117.7385002149559</v>
      </c>
      <c r="U15" s="9">
        <v>117.2419371394921</v>
      </c>
      <c r="V15" s="9">
        <v>112.02501234867</v>
      </c>
      <c r="W15" s="9">
        <v>114.4272071602907</v>
      </c>
      <c r="X15" s="9">
        <v>114.0314215187199</v>
      </c>
      <c r="Y15" s="9">
        <v>108.4801289554139</v>
      </c>
      <c r="Z15" s="9">
        <v>104.6188442840057</v>
      </c>
      <c r="AA15" s="39"/>
      <c r="AB15" s="39"/>
      <c r="AC15" s="39"/>
      <c r="AD15" s="39"/>
      <c r="AE15" s="9">
        <v>105.5570862806747</v>
      </c>
      <c r="AF15" s="39"/>
      <c r="AG15" s="9">
        <v>120.2031540162038</v>
      </c>
      <c r="AH15" s="39"/>
      <c r="AI15" s="9">
        <v>129.1630960312496</v>
      </c>
      <c r="AJ15" s="39"/>
      <c r="AK15" s="9">
        <v>136.8165760300715</v>
      </c>
      <c r="AL15" s="39"/>
      <c r="AM15" s="9">
        <v>142.2433214348836</v>
      </c>
      <c r="AN15" s="55"/>
      <c r="AO15" s="55"/>
    </row>
    <row r="16" spans="1:41" ht="13.5">
      <c r="A16" s="112"/>
      <c r="B16" s="7" t="s">
        <v>49</v>
      </c>
      <c r="C16" s="5" t="s">
        <v>35</v>
      </c>
      <c r="D16" s="8" t="s">
        <v>38</v>
      </c>
      <c r="E16" s="8" t="s">
        <v>38</v>
      </c>
      <c r="F16" s="8" t="s">
        <v>38</v>
      </c>
      <c r="G16" s="8" t="s">
        <v>38</v>
      </c>
      <c r="H16" s="8" t="s">
        <v>38</v>
      </c>
      <c r="I16" s="8" t="s">
        <v>38</v>
      </c>
      <c r="J16" s="8">
        <v>79.48337607969495</v>
      </c>
      <c r="K16" s="8">
        <v>81.38609499051263</v>
      </c>
      <c r="L16" s="8">
        <v>92.33223122477415</v>
      </c>
      <c r="M16" s="8">
        <v>92.12425554164525</v>
      </c>
      <c r="N16" s="8">
        <v>88.78337656154068</v>
      </c>
      <c r="O16" s="8">
        <v>75.78270110197737</v>
      </c>
      <c r="P16" s="8">
        <v>66.48477102363834</v>
      </c>
      <c r="Q16" s="8">
        <v>64.45502381889906</v>
      </c>
      <c r="R16" s="8">
        <v>66.60311107949654</v>
      </c>
      <c r="S16" s="8">
        <v>60.9004044684893</v>
      </c>
      <c r="T16" s="8">
        <v>59.65646977631351</v>
      </c>
      <c r="U16" s="8">
        <v>60.73780439396057</v>
      </c>
      <c r="V16" s="8">
        <v>61.72714838646935</v>
      </c>
      <c r="W16" s="8">
        <v>64.99186260793427</v>
      </c>
      <c r="X16" s="8">
        <v>68.91032088983643</v>
      </c>
      <c r="Y16" s="8">
        <v>72.25384201919634</v>
      </c>
      <c r="Z16" s="8">
        <v>72.48845031873732</v>
      </c>
      <c r="AA16" s="38"/>
      <c r="AB16" s="38"/>
      <c r="AC16" s="38"/>
      <c r="AD16" s="38"/>
      <c r="AE16" s="8">
        <v>76.43058550030042</v>
      </c>
      <c r="AF16" s="38"/>
      <c r="AG16" s="8">
        <v>85.22459244485572</v>
      </c>
      <c r="AH16" s="38"/>
      <c r="AI16" s="8">
        <v>88.98216689541113</v>
      </c>
      <c r="AJ16" s="38"/>
      <c r="AK16" s="8">
        <v>90.21921176175223</v>
      </c>
      <c r="AL16" s="38"/>
      <c r="AM16" s="8">
        <v>90.14649067184955</v>
      </c>
      <c r="AN16" s="54"/>
      <c r="AO16" s="54"/>
    </row>
    <row r="17" spans="1:41" ht="13.5">
      <c r="A17" s="112"/>
      <c r="B17" s="7" t="s">
        <v>50</v>
      </c>
      <c r="C17" s="5" t="s">
        <v>35</v>
      </c>
      <c r="D17" s="9" t="s">
        <v>38</v>
      </c>
      <c r="E17" s="9" t="s">
        <v>38</v>
      </c>
      <c r="F17" s="9" t="s">
        <v>38</v>
      </c>
      <c r="G17" s="9" t="s">
        <v>38</v>
      </c>
      <c r="H17" s="9" t="s">
        <v>38</v>
      </c>
      <c r="I17" s="9" t="s">
        <v>38</v>
      </c>
      <c r="J17" s="9" t="s">
        <v>38</v>
      </c>
      <c r="K17" s="9" t="s">
        <v>38</v>
      </c>
      <c r="L17" s="9" t="s">
        <v>38</v>
      </c>
      <c r="M17" s="9" t="s">
        <v>38</v>
      </c>
      <c r="N17" s="9" t="s">
        <v>38</v>
      </c>
      <c r="O17" s="9" t="s">
        <v>38</v>
      </c>
      <c r="P17" s="9" t="s">
        <v>38</v>
      </c>
      <c r="Q17" s="9">
        <v>77.30637198609348</v>
      </c>
      <c r="R17" s="9">
        <v>73.61227291964563</v>
      </c>
      <c r="S17" s="9">
        <v>72.94792343892772</v>
      </c>
      <c r="T17" s="9">
        <v>74.95877885617597</v>
      </c>
      <c r="U17" s="9">
        <v>71.99569852456834</v>
      </c>
      <c r="V17" s="9">
        <v>71.02441995045284</v>
      </c>
      <c r="W17" s="9">
        <v>64.47792164621758</v>
      </c>
      <c r="X17" s="9">
        <v>52.57443398596976</v>
      </c>
      <c r="Y17" s="9">
        <v>57.43917987027917</v>
      </c>
      <c r="Z17" s="9">
        <v>53.3113948892488</v>
      </c>
      <c r="AA17" s="39"/>
      <c r="AB17" s="39"/>
      <c r="AC17" s="39"/>
      <c r="AD17" s="39"/>
      <c r="AE17" s="9">
        <v>102.3606082006551</v>
      </c>
      <c r="AF17" s="39"/>
      <c r="AG17" s="9">
        <v>119.5397228572379</v>
      </c>
      <c r="AH17" s="39"/>
      <c r="AI17" s="9">
        <v>124.9303035400371</v>
      </c>
      <c r="AJ17" s="39"/>
      <c r="AK17" s="9">
        <v>116.9022507266238</v>
      </c>
      <c r="AL17" s="39"/>
      <c r="AM17" s="9">
        <v>111.2821330160926</v>
      </c>
      <c r="AN17" s="55"/>
      <c r="AO17" s="55"/>
    </row>
    <row r="18" spans="1:41" ht="13.5">
      <c r="A18" s="112"/>
      <c r="B18" s="7" t="s">
        <v>51</v>
      </c>
      <c r="C18" s="5" t="s">
        <v>35</v>
      </c>
      <c r="D18" s="8" t="s">
        <v>38</v>
      </c>
      <c r="E18" s="8" t="s">
        <v>38</v>
      </c>
      <c r="F18" s="8" t="s">
        <v>38</v>
      </c>
      <c r="G18" s="8" t="s">
        <v>38</v>
      </c>
      <c r="H18" s="8" t="s">
        <v>38</v>
      </c>
      <c r="I18" s="8" t="s">
        <v>38</v>
      </c>
      <c r="J18" s="8" t="s">
        <v>38</v>
      </c>
      <c r="K18" s="8" t="s">
        <v>38</v>
      </c>
      <c r="L18" s="8" t="s">
        <v>38</v>
      </c>
      <c r="M18" s="8" t="s">
        <v>38</v>
      </c>
      <c r="N18" s="8" t="s">
        <v>38</v>
      </c>
      <c r="O18" s="8" t="s">
        <v>38</v>
      </c>
      <c r="P18" s="8" t="s">
        <v>38</v>
      </c>
      <c r="Q18" s="8">
        <v>62.15937452248765</v>
      </c>
      <c r="R18" s="8">
        <v>51.32271621322716</v>
      </c>
      <c r="S18" s="8">
        <v>40.14028089075445</v>
      </c>
      <c r="T18" s="8">
        <v>37.32049034772724</v>
      </c>
      <c r="U18" s="8">
        <v>35.2984127132062</v>
      </c>
      <c r="V18" s="8">
        <v>34.05043304297914</v>
      </c>
      <c r="W18" s="8">
        <v>32.9070741097938</v>
      </c>
      <c r="X18" s="8">
        <v>33.20285149297133</v>
      </c>
      <c r="Y18" s="8">
        <v>29.35594094694752</v>
      </c>
      <c r="Z18" s="8">
        <v>28.93453680628663</v>
      </c>
      <c r="AA18" s="38"/>
      <c r="AB18" s="38"/>
      <c r="AC18" s="38"/>
      <c r="AD18" s="38"/>
      <c r="AE18" s="8">
        <v>49.41724990030615</v>
      </c>
      <c r="AF18" s="38"/>
      <c r="AG18" s="8">
        <v>72.66713098588421</v>
      </c>
      <c r="AH18" s="38"/>
      <c r="AI18" s="8">
        <v>104.8953367618995</v>
      </c>
      <c r="AJ18" s="38"/>
      <c r="AK18" s="8">
        <v>112.6709157032113</v>
      </c>
      <c r="AL18" s="38"/>
      <c r="AM18" s="8">
        <v>115.632961173962</v>
      </c>
      <c r="AN18" s="54"/>
      <c r="AO18" s="54"/>
    </row>
    <row r="19" spans="1:41" ht="13.5">
      <c r="A19" s="112"/>
      <c r="B19" s="6" t="s">
        <v>52</v>
      </c>
      <c r="C19" s="5" t="s">
        <v>35</v>
      </c>
      <c r="D19" s="9" t="s">
        <v>38</v>
      </c>
      <c r="E19" s="9" t="s">
        <v>38</v>
      </c>
      <c r="F19" s="9" t="s">
        <v>38</v>
      </c>
      <c r="G19" s="9" t="s">
        <v>38</v>
      </c>
      <c r="H19" s="9" t="s">
        <v>38</v>
      </c>
      <c r="I19" s="9" t="s">
        <v>38</v>
      </c>
      <c r="J19" s="9" t="s">
        <v>38</v>
      </c>
      <c r="K19" s="9" t="s">
        <v>38</v>
      </c>
      <c r="L19" s="9" t="s">
        <v>38</v>
      </c>
      <c r="M19" s="9" t="s">
        <v>38</v>
      </c>
      <c r="N19" s="9">
        <v>102.2284124396066</v>
      </c>
      <c r="O19" s="9">
        <v>100.2122246420613</v>
      </c>
      <c r="P19" s="9">
        <v>99.27240248527423</v>
      </c>
      <c r="Q19" s="9">
        <v>100.8808450824352</v>
      </c>
      <c r="R19" s="9">
        <v>94.8130179449691</v>
      </c>
      <c r="S19" s="9">
        <v>84.40863493916892</v>
      </c>
      <c r="T19" s="9">
        <v>88.9256258372451</v>
      </c>
      <c r="U19" s="9">
        <v>96.57275483911539</v>
      </c>
      <c r="V19" s="9">
        <v>99.15074894677744</v>
      </c>
      <c r="W19" s="9">
        <v>97.36411370355201</v>
      </c>
      <c r="X19" s="9">
        <v>93.47945146494853</v>
      </c>
      <c r="Y19" s="9">
        <v>84.11002454581063</v>
      </c>
      <c r="Z19" s="9">
        <v>77.51736068781038</v>
      </c>
      <c r="AA19" s="39"/>
      <c r="AB19" s="39"/>
      <c r="AC19" s="39"/>
      <c r="AD19" s="39"/>
      <c r="AE19" s="9">
        <v>76.74600231148476</v>
      </c>
      <c r="AF19" s="39"/>
      <c r="AG19" s="9">
        <v>79.22289066812071</v>
      </c>
      <c r="AH19" s="39"/>
      <c r="AI19" s="9">
        <v>79.42875569158602</v>
      </c>
      <c r="AJ19" s="39"/>
      <c r="AK19" s="9">
        <v>78.06832866098958</v>
      </c>
      <c r="AL19" s="39"/>
      <c r="AM19" s="9">
        <v>75.01278249890079</v>
      </c>
      <c r="AN19" s="55"/>
      <c r="AO19" s="55"/>
    </row>
    <row r="20" spans="1:41" ht="13.5">
      <c r="A20" s="112"/>
      <c r="B20" s="7" t="s">
        <v>53</v>
      </c>
      <c r="C20" s="5" t="s">
        <v>35</v>
      </c>
      <c r="D20" s="8">
        <v>88.9215980390171</v>
      </c>
      <c r="E20" s="8">
        <v>92.81265364299723</v>
      </c>
      <c r="F20" s="8">
        <v>96.51123233794992</v>
      </c>
      <c r="G20" s="8">
        <v>98.79963191713816</v>
      </c>
      <c r="H20" s="8">
        <v>95.52279492319224</v>
      </c>
      <c r="I20" s="8">
        <v>97.55678702522414</v>
      </c>
      <c r="J20" s="8">
        <v>100.3851569117753</v>
      </c>
      <c r="K20" s="8">
        <v>106.8730768973675</v>
      </c>
      <c r="L20" s="8">
        <v>116.2524597416994</v>
      </c>
      <c r="M20" s="8">
        <v>120.9297790464398</v>
      </c>
      <c r="N20" s="8">
        <v>122.5482239228292</v>
      </c>
      <c r="O20" s="8">
        <v>128.8610678911984</v>
      </c>
      <c r="P20" s="8">
        <v>130.2604093197026</v>
      </c>
      <c r="Q20" s="8">
        <v>132.583810998476</v>
      </c>
      <c r="R20" s="8">
        <v>126.4070354800816</v>
      </c>
      <c r="S20" s="8">
        <v>121.6246893404257</v>
      </c>
      <c r="T20" s="8">
        <v>120.8043313845051</v>
      </c>
      <c r="U20" s="8">
        <v>119.3598101865703</v>
      </c>
      <c r="V20" s="8">
        <v>116.8350616068718</v>
      </c>
      <c r="W20" s="8">
        <v>117.3017662085087</v>
      </c>
      <c r="X20" s="8">
        <v>119.8624090908734</v>
      </c>
      <c r="Y20" s="8">
        <v>117.2282893239116</v>
      </c>
      <c r="Z20" s="8">
        <v>112.6599248527149</v>
      </c>
      <c r="AA20" s="38"/>
      <c r="AB20" s="38"/>
      <c r="AC20" s="38"/>
      <c r="AD20" s="38"/>
      <c r="AE20" s="8">
        <v>115.1282956033101</v>
      </c>
      <c r="AF20" s="38"/>
      <c r="AG20" s="8">
        <v>127.7035793901357</v>
      </c>
      <c r="AH20" s="38"/>
      <c r="AI20" s="8">
        <v>131.2557130657383</v>
      </c>
      <c r="AJ20" s="38"/>
      <c r="AK20" s="8">
        <v>132.7091978340878</v>
      </c>
      <c r="AL20" s="38"/>
      <c r="AM20" s="8">
        <v>133.0187515495167</v>
      </c>
      <c r="AN20" s="54"/>
      <c r="AO20" s="54"/>
    </row>
    <row r="21" spans="1:41" ht="13.5">
      <c r="A21" s="112"/>
      <c r="B21" s="7" t="s">
        <v>54</v>
      </c>
      <c r="C21" s="5" t="s">
        <v>35</v>
      </c>
      <c r="D21" s="9">
        <v>69.39529327480174</v>
      </c>
      <c r="E21" s="9">
        <v>75.08366327128095</v>
      </c>
      <c r="F21" s="9">
        <v>76.80299912043719</v>
      </c>
      <c r="G21" s="9">
        <v>72.75738214459008</v>
      </c>
      <c r="H21" s="9">
        <v>66.65234443987747</v>
      </c>
      <c r="I21" s="9">
        <v>63.89372389400975</v>
      </c>
      <c r="J21" s="9">
        <v>63.20589368950031</v>
      </c>
      <c r="K21" s="9">
        <v>67.58272852518999</v>
      </c>
      <c r="L21" s="9">
        <v>73.85820282405358</v>
      </c>
      <c r="M21" s="9">
        <v>78.95136551926494</v>
      </c>
      <c r="N21" s="9">
        <v>86.22623364272899</v>
      </c>
      <c r="O21" s="9">
        <v>93.79703536317828</v>
      </c>
      <c r="P21" s="9">
        <v>100.4515618057702</v>
      </c>
      <c r="Q21" s="9">
        <v>113.1697529306438</v>
      </c>
      <c r="R21" s="9">
        <v>127.0710474320322</v>
      </c>
      <c r="S21" s="9">
        <v>135.4010775254221</v>
      </c>
      <c r="T21" s="9">
        <v>143.692167154923</v>
      </c>
      <c r="U21" s="9">
        <v>152.2803649794011</v>
      </c>
      <c r="V21" s="9">
        <v>157.9778778987156</v>
      </c>
      <c r="W21" s="9">
        <v>165.5226664835241</v>
      </c>
      <c r="X21" s="9">
        <v>175.2724310788669</v>
      </c>
      <c r="Y21" s="9">
        <v>172.1500110006038</v>
      </c>
      <c r="Z21" s="9">
        <v>167.0622526206254</v>
      </c>
      <c r="AA21" s="39"/>
      <c r="AB21" s="39"/>
      <c r="AC21" s="39"/>
      <c r="AD21" s="39"/>
      <c r="AE21" s="9">
        <v>173.8578492798845</v>
      </c>
      <c r="AF21" s="39"/>
      <c r="AG21" s="9">
        <v>192.7645945831804</v>
      </c>
      <c r="AH21" s="39"/>
      <c r="AI21" s="9">
        <v>198.3893385915897</v>
      </c>
      <c r="AJ21" s="39"/>
      <c r="AK21" s="9">
        <v>204.1661313212092</v>
      </c>
      <c r="AL21" s="39"/>
      <c r="AM21" s="9">
        <v>210.2039514917323</v>
      </c>
      <c r="AN21" s="55"/>
      <c r="AO21" s="55"/>
    </row>
    <row r="22" spans="1:41" ht="13.5">
      <c r="A22" s="112"/>
      <c r="B22" s="7" t="s">
        <v>55</v>
      </c>
      <c r="C22" s="5" t="s">
        <v>48</v>
      </c>
      <c r="D22" s="8">
        <v>21.48358886650209</v>
      </c>
      <c r="E22" s="8">
        <v>18.72966616786616</v>
      </c>
      <c r="F22" s="8">
        <v>15.22692296974107</v>
      </c>
      <c r="G22" s="8">
        <v>11.55704966169835</v>
      </c>
      <c r="H22" s="8">
        <v>10.52226209524232</v>
      </c>
      <c r="I22" s="8">
        <v>9.226749636222054</v>
      </c>
      <c r="J22" s="8">
        <v>8.002209884385952</v>
      </c>
      <c r="K22" s="8">
        <v>7.533337407714735</v>
      </c>
      <c r="L22" s="8">
        <v>6.675095583339813</v>
      </c>
      <c r="M22" s="8">
        <v>6.128462374020248</v>
      </c>
      <c r="N22" s="8">
        <v>6.443544813137368</v>
      </c>
      <c r="O22" s="8">
        <v>6.927845510802076</v>
      </c>
      <c r="P22" s="8">
        <v>8.881679649769291</v>
      </c>
      <c r="Q22" s="8">
        <v>15.41051888590383</v>
      </c>
      <c r="R22" s="8">
        <v>18.26641161123774</v>
      </c>
      <c r="S22" s="8">
        <v>19.02695612920272</v>
      </c>
      <c r="T22" s="8">
        <v>20.12776242784997</v>
      </c>
      <c r="U22" s="8">
        <v>19.17678989018899</v>
      </c>
      <c r="V22" s="8">
        <v>19.25943797941489</v>
      </c>
      <c r="W22" s="8">
        <v>22.61988713313114</v>
      </c>
      <c r="X22" s="8">
        <v>24.62388302795137</v>
      </c>
      <c r="Y22" s="8">
        <v>27.65958679315999</v>
      </c>
      <c r="Z22" s="8">
        <v>27.91180501036291</v>
      </c>
      <c r="AA22" s="38"/>
      <c r="AB22" s="38"/>
      <c r="AC22" s="38"/>
      <c r="AD22" s="38"/>
      <c r="AE22" s="8">
        <v>29.63507403901342</v>
      </c>
      <c r="AF22" s="38"/>
      <c r="AG22" s="8">
        <v>32.59897739349709</v>
      </c>
      <c r="AH22" s="38"/>
      <c r="AI22" s="8">
        <v>33.18498166486323</v>
      </c>
      <c r="AJ22" s="38"/>
      <c r="AK22" s="8">
        <v>32.83296338214614</v>
      </c>
      <c r="AL22" s="38"/>
      <c r="AM22" s="8">
        <v>32.58248008596955</v>
      </c>
      <c r="AN22" s="54"/>
      <c r="AO22" s="54"/>
    </row>
    <row r="23" spans="1:41" ht="13.5">
      <c r="A23" s="112"/>
      <c r="B23" s="7" t="s">
        <v>56</v>
      </c>
      <c r="C23" s="5" t="s">
        <v>35</v>
      </c>
      <c r="D23" s="9" t="s">
        <v>38</v>
      </c>
      <c r="E23" s="9" t="s">
        <v>38</v>
      </c>
      <c r="F23" s="9" t="s">
        <v>38</v>
      </c>
      <c r="G23" s="9" t="s">
        <v>38</v>
      </c>
      <c r="H23" s="9" t="s">
        <v>38</v>
      </c>
      <c r="I23" s="9" t="s">
        <v>38</v>
      </c>
      <c r="J23" s="9" t="s">
        <v>38</v>
      </c>
      <c r="K23" s="9" t="s">
        <v>38</v>
      </c>
      <c r="L23" s="9" t="s">
        <v>38</v>
      </c>
      <c r="M23" s="9" t="s">
        <v>38</v>
      </c>
      <c r="N23" s="9">
        <v>9.496758494916653</v>
      </c>
      <c r="O23" s="9">
        <v>10.05910627024799</v>
      </c>
      <c r="P23" s="9">
        <v>10.17613482629594</v>
      </c>
      <c r="Q23" s="9">
        <v>11.22034003027999</v>
      </c>
      <c r="R23" s="9">
        <v>9.996779709393412</v>
      </c>
      <c r="S23" s="9">
        <v>9.227325155256564</v>
      </c>
      <c r="T23" s="9">
        <v>8.195862144003867</v>
      </c>
      <c r="U23" s="9">
        <v>8.448345660124021</v>
      </c>
      <c r="V23" s="9">
        <v>7.857776262478526</v>
      </c>
      <c r="W23" s="9">
        <v>8.602889631227054</v>
      </c>
      <c r="X23" s="9">
        <v>7.644732284117231</v>
      </c>
      <c r="Y23" s="9">
        <v>11.51782910312126</v>
      </c>
      <c r="Z23" s="9">
        <v>11.77290007656719</v>
      </c>
      <c r="AA23" s="39"/>
      <c r="AB23" s="39"/>
      <c r="AC23" s="39"/>
      <c r="AD23" s="39"/>
      <c r="AE23" s="9">
        <v>16.47589362725048</v>
      </c>
      <c r="AF23" s="39"/>
      <c r="AG23" s="9">
        <v>17.96990877200124</v>
      </c>
      <c r="AH23" s="39"/>
      <c r="AI23" s="9">
        <v>20.95108684546083</v>
      </c>
      <c r="AJ23" s="39"/>
      <c r="AK23" s="9">
        <v>25.95102129518782</v>
      </c>
      <c r="AL23" s="39"/>
      <c r="AM23" s="9">
        <v>28.10733111901501</v>
      </c>
      <c r="AN23" s="55"/>
      <c r="AO23" s="55"/>
    </row>
    <row r="24" spans="1:41" ht="13.5">
      <c r="A24" s="112"/>
      <c r="B24" s="7" t="s">
        <v>57</v>
      </c>
      <c r="C24" s="5" t="s">
        <v>35</v>
      </c>
      <c r="D24" s="8">
        <v>87.79665551782</v>
      </c>
      <c r="E24" s="8">
        <v>85.88144482480267</v>
      </c>
      <c r="F24" s="8">
        <v>85.36617629533743</v>
      </c>
      <c r="G24" s="8">
        <v>87.09967645413637</v>
      </c>
      <c r="H24" s="8">
        <v>87.91555294462938</v>
      </c>
      <c r="I24" s="8">
        <v>87.51128658907041</v>
      </c>
      <c r="J24" s="8">
        <v>88.40135988343893</v>
      </c>
      <c r="K24" s="8">
        <v>91.85200093925133</v>
      </c>
      <c r="L24" s="8">
        <v>96.45270331469968</v>
      </c>
      <c r="M24" s="8">
        <v>86.65807038835011</v>
      </c>
      <c r="N24" s="8">
        <v>89.63968538398319</v>
      </c>
      <c r="O24" s="8">
        <v>88.0708667573617</v>
      </c>
      <c r="P24" s="8">
        <v>82.23307240304261</v>
      </c>
      <c r="Q24" s="8">
        <v>80.8201642094116</v>
      </c>
      <c r="R24" s="8">
        <v>71.5696555867146</v>
      </c>
      <c r="S24" s="8">
        <v>63.88793185951115</v>
      </c>
      <c r="T24" s="8">
        <v>59.43434785619309</v>
      </c>
      <c r="U24" s="8">
        <v>60.27355152682681</v>
      </c>
      <c r="V24" s="8">
        <v>61.8689786034042</v>
      </c>
      <c r="W24" s="8">
        <v>62.20011238151331</v>
      </c>
      <c r="X24" s="8">
        <v>61.11564509249234</v>
      </c>
      <c r="Y24" s="8">
        <v>54.90007700623657</v>
      </c>
      <c r="Z24" s="8">
        <v>51.96118039851751</v>
      </c>
      <c r="AA24" s="38"/>
      <c r="AB24" s="38"/>
      <c r="AC24" s="38"/>
      <c r="AD24" s="38"/>
      <c r="AE24" s="8">
        <v>66.01976431755965</v>
      </c>
      <c r="AF24" s="38"/>
      <c r="AG24" s="8">
        <v>69.35516863690911</v>
      </c>
      <c r="AH24" s="38"/>
      <c r="AI24" s="8">
        <v>74.60215345541513</v>
      </c>
      <c r="AJ24" s="38"/>
      <c r="AK24" s="8">
        <v>77.57845812771542</v>
      </c>
      <c r="AL24" s="38"/>
      <c r="AM24" s="8">
        <v>79.5450820093755</v>
      </c>
      <c r="AN24" s="54"/>
      <c r="AO24" s="54"/>
    </row>
    <row r="25" spans="1:41" ht="13.5">
      <c r="A25" s="112"/>
      <c r="B25" s="7" t="s">
        <v>58</v>
      </c>
      <c r="C25" s="5" t="s">
        <v>35</v>
      </c>
      <c r="D25" s="9" t="s">
        <v>38</v>
      </c>
      <c r="E25" s="9" t="s">
        <v>38</v>
      </c>
      <c r="F25" s="9" t="s">
        <v>38</v>
      </c>
      <c r="G25" s="9" t="s">
        <v>38</v>
      </c>
      <c r="H25" s="9" t="s">
        <v>38</v>
      </c>
      <c r="I25" s="9" t="s">
        <v>38</v>
      </c>
      <c r="J25" s="9" t="s">
        <v>38</v>
      </c>
      <c r="K25" s="9" t="s">
        <v>38</v>
      </c>
      <c r="L25" s="9">
        <v>63.75573381720374</v>
      </c>
      <c r="M25" s="9">
        <v>56.81764013051283</v>
      </c>
      <c r="N25" s="9">
        <v>50.69858741978782</v>
      </c>
      <c r="O25" s="9">
        <v>44.35962164299401</v>
      </c>
      <c r="P25" s="9">
        <v>41.77261685538533</v>
      </c>
      <c r="Q25" s="9">
        <v>41.72077452219467</v>
      </c>
      <c r="R25" s="9">
        <v>39.11437758383096</v>
      </c>
      <c r="S25" s="9">
        <v>37.02624535957869</v>
      </c>
      <c r="T25" s="9">
        <v>35.0392448236328</v>
      </c>
      <c r="U25" s="9">
        <v>33.12166052590118</v>
      </c>
      <c r="V25" s="9">
        <v>31.01539549674353</v>
      </c>
      <c r="W25" s="9">
        <v>28.2716842545032</v>
      </c>
      <c r="X25" s="9">
        <v>26.99292122895045</v>
      </c>
      <c r="Y25" s="9">
        <v>26.67149146735054</v>
      </c>
      <c r="Z25" s="9">
        <v>25.80904927517125</v>
      </c>
      <c r="AA25" s="39"/>
      <c r="AB25" s="39"/>
      <c r="AC25" s="39"/>
      <c r="AD25" s="39"/>
      <c r="AE25" s="9">
        <v>29.07644027471427</v>
      </c>
      <c r="AF25" s="39"/>
      <c r="AG25" s="9">
        <v>34.48077892050507</v>
      </c>
      <c r="AH25" s="39"/>
      <c r="AI25" s="9">
        <v>38.80403588531787</v>
      </c>
      <c r="AJ25" s="39"/>
      <c r="AK25" s="9">
        <v>43.47082909436373</v>
      </c>
      <c r="AL25" s="39"/>
      <c r="AM25" s="9">
        <v>46.57691445427437</v>
      </c>
      <c r="AN25" s="55"/>
      <c r="AO25" s="55"/>
    </row>
    <row r="26" spans="1:41" ht="13.5">
      <c r="A26" s="112"/>
      <c r="B26" s="7" t="s">
        <v>59</v>
      </c>
      <c r="C26" s="5" t="s">
        <v>35</v>
      </c>
      <c r="D26" s="8">
        <v>32.61480133664748</v>
      </c>
      <c r="E26" s="8">
        <v>40.75040053651596</v>
      </c>
      <c r="F26" s="8">
        <v>33.73520447967879</v>
      </c>
      <c r="G26" s="8">
        <v>32.92889924159825</v>
      </c>
      <c r="H26" s="8">
        <v>32.83825520069627</v>
      </c>
      <c r="I26" s="8">
        <v>29.38999985657</v>
      </c>
      <c r="J26" s="8">
        <v>27.75286326160605</v>
      </c>
      <c r="K26" s="8">
        <v>32.40810374634392</v>
      </c>
      <c r="L26" s="8">
        <v>40.76228895103136</v>
      </c>
      <c r="M26" s="8">
        <v>37.29842011194645</v>
      </c>
      <c r="N26" s="8">
        <v>40.86928962930224</v>
      </c>
      <c r="O26" s="8">
        <v>36.57764022656581</v>
      </c>
      <c r="P26" s="8">
        <v>32.11883753657828</v>
      </c>
      <c r="Q26" s="8">
        <v>30.3277035322179</v>
      </c>
      <c r="R26" s="8">
        <v>30.96204929761976</v>
      </c>
      <c r="S26" s="8">
        <v>34.2118534391095</v>
      </c>
      <c r="T26" s="8">
        <v>33.02739041491638</v>
      </c>
      <c r="U26" s="8">
        <v>40.62401292690503</v>
      </c>
      <c r="V26" s="8">
        <v>50.16021206845169</v>
      </c>
      <c r="W26" s="8">
        <v>52.740094616194</v>
      </c>
      <c r="X26" s="8">
        <v>49.08355026301386</v>
      </c>
      <c r="Y26" s="8">
        <v>60.49770023981596</v>
      </c>
      <c r="Z26" s="8">
        <v>58.56014770154008</v>
      </c>
      <c r="AA26" s="38"/>
      <c r="AB26" s="38"/>
      <c r="AC26" s="38"/>
      <c r="AD26" s="38"/>
      <c r="AE26" s="8">
        <v>56.69008264462811</v>
      </c>
      <c r="AF26" s="38"/>
      <c r="AG26" s="8">
        <v>49.45418078182399</v>
      </c>
      <c r="AH26" s="38"/>
      <c r="AI26" s="8">
        <v>51.79634689789575</v>
      </c>
      <c r="AJ26" s="38"/>
      <c r="AK26" s="8">
        <v>53.57333861032988</v>
      </c>
      <c r="AL26" s="38"/>
      <c r="AM26" s="8">
        <v>51.75739777746158</v>
      </c>
      <c r="AN26" s="54"/>
      <c r="AO26" s="54"/>
    </row>
    <row r="27" spans="1:41" ht="13.5">
      <c r="A27" s="112"/>
      <c r="B27" s="7" t="s">
        <v>60</v>
      </c>
      <c r="C27" s="5" t="s">
        <v>35</v>
      </c>
      <c r="D27" s="9" t="s">
        <v>38</v>
      </c>
      <c r="E27" s="9" t="s">
        <v>38</v>
      </c>
      <c r="F27" s="9" t="s">
        <v>38</v>
      </c>
      <c r="G27" s="9" t="s">
        <v>38</v>
      </c>
      <c r="H27" s="9" t="s">
        <v>38</v>
      </c>
      <c r="I27" s="9" t="s">
        <v>38</v>
      </c>
      <c r="J27" s="9" t="s">
        <v>38</v>
      </c>
      <c r="K27" s="9" t="s">
        <v>38</v>
      </c>
      <c r="L27" s="9" t="s">
        <v>38</v>
      </c>
      <c r="M27" s="9" t="s">
        <v>38</v>
      </c>
      <c r="N27" s="9">
        <v>51.57933781966283</v>
      </c>
      <c r="O27" s="9">
        <v>51.54050542969307</v>
      </c>
      <c r="P27" s="9">
        <v>48.42967547677412</v>
      </c>
      <c r="Q27" s="9">
        <v>43.9662268385357</v>
      </c>
      <c r="R27" s="9">
        <v>46.82265731953588</v>
      </c>
      <c r="S27" s="9">
        <v>45.44336570102035</v>
      </c>
      <c r="T27" s="9">
        <v>43.71727205546158</v>
      </c>
      <c r="U27" s="9">
        <v>54.9886053952749</v>
      </c>
      <c r="V27" s="9">
        <v>55.27313569905517</v>
      </c>
      <c r="W27" s="9">
        <v>54.75775431021491</v>
      </c>
      <c r="X27" s="9">
        <v>54.75267571686278</v>
      </c>
      <c r="Y27" s="9">
        <v>55.16192385915834</v>
      </c>
      <c r="Z27" s="9">
        <v>51.75225524403464</v>
      </c>
      <c r="AA27" s="39"/>
      <c r="AB27" s="39"/>
      <c r="AC27" s="39"/>
      <c r="AD27" s="39"/>
      <c r="AE27" s="9">
        <v>54.48159872901602</v>
      </c>
      <c r="AF27" s="39"/>
      <c r="AG27" s="9">
        <v>58.51577778677422</v>
      </c>
      <c r="AH27" s="39"/>
      <c r="AI27" s="9">
        <v>63.92587784756373</v>
      </c>
      <c r="AJ27" s="39"/>
      <c r="AK27" s="9">
        <v>66.65077611560793</v>
      </c>
      <c r="AL27" s="39"/>
      <c r="AM27" s="9">
        <v>67.40641166631835</v>
      </c>
      <c r="AN27" s="55"/>
      <c r="AO27" s="55"/>
    </row>
    <row r="28" spans="1:41" ht="13.5">
      <c r="A28" s="112"/>
      <c r="B28" s="7" t="s">
        <v>61</v>
      </c>
      <c r="C28" s="5" t="s">
        <v>35</v>
      </c>
      <c r="D28" s="8" t="s">
        <v>38</v>
      </c>
      <c r="E28" s="8" t="s">
        <v>38</v>
      </c>
      <c r="F28" s="8" t="s">
        <v>38</v>
      </c>
      <c r="G28" s="8" t="s">
        <v>38</v>
      </c>
      <c r="H28" s="8" t="s">
        <v>38</v>
      </c>
      <c r="I28" s="8" t="s">
        <v>38</v>
      </c>
      <c r="J28" s="8" t="s">
        <v>38</v>
      </c>
      <c r="K28" s="8" t="s">
        <v>38</v>
      </c>
      <c r="L28" s="8" t="s">
        <v>38</v>
      </c>
      <c r="M28" s="8" t="s">
        <v>38</v>
      </c>
      <c r="N28" s="8">
        <v>66.77496521173262</v>
      </c>
      <c r="O28" s="8">
        <v>66.5473696649371</v>
      </c>
      <c r="P28" s="8">
        <v>65.32394084455156</v>
      </c>
      <c r="Q28" s="8">
        <v>63.04693190632145</v>
      </c>
      <c r="R28" s="8">
        <v>59.89281930756219</v>
      </c>
      <c r="S28" s="8">
        <v>59.66453162214827</v>
      </c>
      <c r="T28" s="8">
        <v>61.0324004804047</v>
      </c>
      <c r="U28" s="8">
        <v>64.2766377840777</v>
      </c>
      <c r="V28" s="8">
        <v>65.92248623567103</v>
      </c>
      <c r="W28" s="8">
        <v>68.32716509773091</v>
      </c>
      <c r="X28" s="8">
        <v>71.78778170605969</v>
      </c>
      <c r="Y28" s="8">
        <v>70.92584296583212</v>
      </c>
      <c r="Z28" s="8">
        <v>68.75209275505237</v>
      </c>
      <c r="AA28" s="38"/>
      <c r="AB28" s="38"/>
      <c r="AC28" s="38"/>
      <c r="AD28" s="38"/>
      <c r="AE28" s="8">
        <v>74.10467538428908</v>
      </c>
      <c r="AF28" s="38"/>
      <c r="AG28" s="8">
        <v>86.27883228988308</v>
      </c>
      <c r="AH28" s="38"/>
      <c r="AI28" s="8">
        <v>92.91447249230409</v>
      </c>
      <c r="AJ28" s="38"/>
      <c r="AK28" s="8">
        <v>98.67163115579501</v>
      </c>
      <c r="AL28" s="38"/>
      <c r="AM28" s="8">
        <v>100.5697660766229</v>
      </c>
      <c r="AN28" s="54"/>
      <c r="AO28" s="54"/>
    </row>
    <row r="29" spans="1:41" ht="13.5">
      <c r="A29" s="112"/>
      <c r="B29" s="7" t="s">
        <v>62</v>
      </c>
      <c r="C29" s="5" t="s">
        <v>35</v>
      </c>
      <c r="D29" s="9" t="s">
        <v>38</v>
      </c>
      <c r="E29" s="9" t="s">
        <v>38</v>
      </c>
      <c r="F29" s="9" t="s">
        <v>38</v>
      </c>
      <c r="G29" s="9" t="s">
        <v>38</v>
      </c>
      <c r="H29" s="9" t="s">
        <v>38</v>
      </c>
      <c r="I29" s="9" t="s">
        <v>38</v>
      </c>
      <c r="J29" s="9" t="s">
        <v>38</v>
      </c>
      <c r="K29" s="9" t="s">
        <v>38</v>
      </c>
      <c r="L29" s="9" t="s">
        <v>38</v>
      </c>
      <c r="M29" s="9" t="s">
        <v>38</v>
      </c>
      <c r="N29" s="9">
        <v>38.24706269759038</v>
      </c>
      <c r="O29" s="9">
        <v>37.66846221906821</v>
      </c>
      <c r="P29" s="9">
        <v>39.04165187406705</v>
      </c>
      <c r="Q29" s="9">
        <v>41.18898133788223</v>
      </c>
      <c r="R29" s="9">
        <v>53.54453126076173</v>
      </c>
      <c r="S29" s="9">
        <v>57.61865903467221</v>
      </c>
      <c r="T29" s="9">
        <v>57.11431153998916</v>
      </c>
      <c r="U29" s="9">
        <v>50.26772294613126</v>
      </c>
      <c r="V29" s="9">
        <v>48.27096724707513</v>
      </c>
      <c r="W29" s="9">
        <v>47.64261505737791</v>
      </c>
      <c r="X29" s="9">
        <v>39.15381217344311</v>
      </c>
      <c r="Y29" s="9">
        <v>34.08456397917946</v>
      </c>
      <c r="Z29" s="9">
        <v>32.8010388399758</v>
      </c>
      <c r="AA29" s="39"/>
      <c r="AB29" s="39"/>
      <c r="AC29" s="39"/>
      <c r="AD29" s="39"/>
      <c r="AE29" s="9">
        <v>31.69170774050347</v>
      </c>
      <c r="AF29" s="39"/>
      <c r="AG29" s="9">
        <v>39.7560239261222</v>
      </c>
      <c r="AH29" s="39"/>
      <c r="AI29" s="9">
        <v>47.13021039150578</v>
      </c>
      <c r="AJ29" s="39"/>
      <c r="AK29" s="9">
        <v>51.09282423470331</v>
      </c>
      <c r="AL29" s="39"/>
      <c r="AM29" s="9">
        <v>53.29576147904548</v>
      </c>
      <c r="AN29" s="55"/>
      <c r="AO29" s="55"/>
    </row>
    <row r="30" spans="1:41" ht="13.5">
      <c r="A30" s="112"/>
      <c r="B30" s="7" t="s">
        <v>63</v>
      </c>
      <c r="C30" s="5" t="s">
        <v>35</v>
      </c>
      <c r="D30" s="8" t="s">
        <v>38</v>
      </c>
      <c r="E30" s="8" t="s">
        <v>38</v>
      </c>
      <c r="F30" s="8" t="s">
        <v>38</v>
      </c>
      <c r="G30" s="8" t="s">
        <v>38</v>
      </c>
      <c r="H30" s="8" t="s">
        <v>38</v>
      </c>
      <c r="I30" s="8" t="s">
        <v>38</v>
      </c>
      <c r="J30" s="8" t="s">
        <v>38</v>
      </c>
      <c r="K30" s="8" t="s">
        <v>38</v>
      </c>
      <c r="L30" s="8" t="s">
        <v>38</v>
      </c>
      <c r="M30" s="8" t="s">
        <v>38</v>
      </c>
      <c r="N30" s="8" t="s">
        <v>38</v>
      </c>
      <c r="O30" s="8" t="s">
        <v>38</v>
      </c>
      <c r="P30" s="8" t="s">
        <v>38</v>
      </c>
      <c r="Q30" s="8" t="s">
        <v>38</v>
      </c>
      <c r="R30" s="8" t="s">
        <v>38</v>
      </c>
      <c r="S30" s="8" t="s">
        <v>38</v>
      </c>
      <c r="T30" s="8">
        <v>33.7374446292131</v>
      </c>
      <c r="U30" s="8">
        <v>34.75882526934294</v>
      </c>
      <c r="V30" s="8">
        <v>34.21472889250572</v>
      </c>
      <c r="W30" s="8">
        <v>35.03037092456705</v>
      </c>
      <c r="X30" s="8">
        <v>33.93247716736771</v>
      </c>
      <c r="Y30" s="8">
        <v>33.8143210249041</v>
      </c>
      <c r="Z30" s="8">
        <v>29.98984130135855</v>
      </c>
      <c r="AA30" s="38"/>
      <c r="AB30" s="38"/>
      <c r="AC30" s="38"/>
      <c r="AD30" s="38"/>
      <c r="AE30" s="8">
        <v>29.71188444130118</v>
      </c>
      <c r="AF30" s="38"/>
      <c r="AG30" s="8">
        <v>44.10974247084938</v>
      </c>
      <c r="AH30" s="38"/>
      <c r="AI30" s="8">
        <v>49.93167632064044</v>
      </c>
      <c r="AJ30" s="38"/>
      <c r="AK30" s="8">
        <v>54.84697626371127</v>
      </c>
      <c r="AL30" s="38"/>
      <c r="AM30" s="8">
        <v>58.53676627635105</v>
      </c>
      <c r="AN30" s="54"/>
      <c r="AO30" s="54"/>
    </row>
    <row r="31" spans="1:41" ht="13.5">
      <c r="A31" s="112"/>
      <c r="B31" s="7" t="s">
        <v>64</v>
      </c>
      <c r="C31" s="5" t="s">
        <v>35</v>
      </c>
      <c r="D31" s="9">
        <v>49.47919301666879</v>
      </c>
      <c r="E31" s="9">
        <v>50.28709328643832</v>
      </c>
      <c r="F31" s="9">
        <v>48.72927232892949</v>
      </c>
      <c r="G31" s="9">
        <v>45.31082355037879</v>
      </c>
      <c r="H31" s="9">
        <v>45.80327378439286</v>
      </c>
      <c r="I31" s="9">
        <v>47.67849788594042</v>
      </c>
      <c r="J31" s="9">
        <v>49.55338821045238</v>
      </c>
      <c r="K31" s="9">
        <v>52.07848468550732</v>
      </c>
      <c r="L31" s="9">
        <v>65.54078871087982</v>
      </c>
      <c r="M31" s="9">
        <v>64.30868001200622</v>
      </c>
      <c r="N31" s="9">
        <v>69.28092932771327</v>
      </c>
      <c r="O31" s="9">
        <v>75.9849932996381</v>
      </c>
      <c r="P31" s="9">
        <v>74.9985692201754</v>
      </c>
      <c r="Q31" s="9">
        <v>75.33416744980937</v>
      </c>
      <c r="R31" s="9">
        <v>69.38975794131139</v>
      </c>
      <c r="S31" s="9">
        <v>66.46868370822973</v>
      </c>
      <c r="T31" s="9">
        <v>61.86338621198276</v>
      </c>
      <c r="U31" s="9">
        <v>60.32743833704058</v>
      </c>
      <c r="V31" s="9">
        <v>55.34796897292094</v>
      </c>
      <c r="W31" s="9">
        <v>53.35663855075016</v>
      </c>
      <c r="X31" s="9">
        <v>50.68968256762825</v>
      </c>
      <c r="Y31" s="9">
        <v>46.19546086292169</v>
      </c>
      <c r="Z31" s="9">
        <v>42.25910717896003</v>
      </c>
      <c r="AA31" s="39"/>
      <c r="AB31" s="39"/>
      <c r="AC31" s="39"/>
      <c r="AD31" s="39"/>
      <c r="AE31" s="9">
        <v>47.43076156761546</v>
      </c>
      <c r="AF31" s="39"/>
      <c r="AG31" s="9">
        <v>62.38688640629122</v>
      </c>
      <c r="AH31" s="39"/>
      <c r="AI31" s="9">
        <v>72.1790324422542</v>
      </c>
      <c r="AJ31" s="39"/>
      <c r="AK31" s="9">
        <v>78.218117634478</v>
      </c>
      <c r="AL31" s="39"/>
      <c r="AM31" s="9">
        <v>79.61975299182565</v>
      </c>
      <c r="AN31" s="55"/>
      <c r="AO31" s="55"/>
    </row>
    <row r="32" spans="1:41" ht="13.5">
      <c r="A32" s="112"/>
      <c r="B32" s="7" t="s">
        <v>65</v>
      </c>
      <c r="C32" s="5" t="s">
        <v>35</v>
      </c>
      <c r="D32" s="8">
        <v>70.39896139116965</v>
      </c>
      <c r="E32" s="8">
        <v>69.67856142434962</v>
      </c>
      <c r="F32" s="8">
        <v>61.86873089909766</v>
      </c>
      <c r="G32" s="8">
        <v>55.51313902108217</v>
      </c>
      <c r="H32" s="8">
        <v>50.41680130908046</v>
      </c>
      <c r="I32" s="8">
        <v>46.3218602136369</v>
      </c>
      <c r="J32" s="8">
        <v>55.01967569501364</v>
      </c>
      <c r="K32" s="8">
        <v>73.34442471340682</v>
      </c>
      <c r="L32" s="8">
        <v>78.19499715649486</v>
      </c>
      <c r="M32" s="8">
        <v>82.5010748904758</v>
      </c>
      <c r="N32" s="8">
        <v>81.05593854910678</v>
      </c>
      <c r="O32" s="8">
        <v>84.3603940849499</v>
      </c>
      <c r="P32" s="8">
        <v>82.97744217760271</v>
      </c>
      <c r="Q32" s="8">
        <v>81.98776903384845</v>
      </c>
      <c r="R32" s="8">
        <v>73.20485535822924</v>
      </c>
      <c r="S32" s="8">
        <v>64.28903434951245</v>
      </c>
      <c r="T32" s="8">
        <v>62.67420762649252</v>
      </c>
      <c r="U32" s="8">
        <v>60.23240015878013</v>
      </c>
      <c r="V32" s="8">
        <v>59.33771784537263</v>
      </c>
      <c r="W32" s="8">
        <v>59.23011908873382</v>
      </c>
      <c r="X32" s="8">
        <v>59.91983750846306</v>
      </c>
      <c r="Y32" s="8">
        <v>52.8360185839265</v>
      </c>
      <c r="Z32" s="8">
        <v>47.38024541125477</v>
      </c>
      <c r="AA32" s="38"/>
      <c r="AB32" s="38"/>
      <c r="AC32" s="38"/>
      <c r="AD32" s="38"/>
      <c r="AE32" s="8">
        <v>46.66951285123899</v>
      </c>
      <c r="AF32" s="38"/>
      <c r="AG32" s="8">
        <v>51.86177486372271</v>
      </c>
      <c r="AH32" s="38"/>
      <c r="AI32" s="8">
        <v>51.25374873467455</v>
      </c>
      <c r="AJ32" s="38"/>
      <c r="AK32" s="8">
        <v>48.80218421993776</v>
      </c>
      <c r="AL32" s="38"/>
      <c r="AM32" s="8">
        <v>45.17358122853145</v>
      </c>
      <c r="AN32" s="54"/>
      <c r="AO32" s="54"/>
    </row>
    <row r="33" spans="1:41" ht="13.5">
      <c r="A33" s="112"/>
      <c r="B33" s="7" t="s">
        <v>66</v>
      </c>
      <c r="C33" s="5" t="s">
        <v>35</v>
      </c>
      <c r="D33" s="9">
        <v>39.1184174095837</v>
      </c>
      <c r="E33" s="9">
        <v>37.56431666603823</v>
      </c>
      <c r="F33" s="9">
        <v>36.46642767876152</v>
      </c>
      <c r="G33" s="9">
        <v>34.96153113695558</v>
      </c>
      <c r="H33" s="9">
        <v>32.51934948991523</v>
      </c>
      <c r="I33" s="9">
        <v>31.08387702287525</v>
      </c>
      <c r="J33" s="9">
        <v>33.27640703746067</v>
      </c>
      <c r="K33" s="9">
        <v>38.42209173340115</v>
      </c>
      <c r="L33" s="9">
        <v>42.86929511783</v>
      </c>
      <c r="M33" s="9">
        <v>45.51720616669698</v>
      </c>
      <c r="N33" s="9">
        <v>47.68238680517946</v>
      </c>
      <c r="O33" s="9">
        <v>50.06327926028301</v>
      </c>
      <c r="P33" s="9">
        <v>52.09638329564241</v>
      </c>
      <c r="Q33" s="9">
        <v>54.82772262764004</v>
      </c>
      <c r="R33" s="9">
        <v>51.89430535929282</v>
      </c>
      <c r="S33" s="9">
        <v>52.43225022076896</v>
      </c>
      <c r="T33" s="9">
        <v>51.22853775197329</v>
      </c>
      <c r="U33" s="9">
        <v>57.15422351639599</v>
      </c>
      <c r="V33" s="9">
        <v>56.95163495752797</v>
      </c>
      <c r="W33" s="9">
        <v>57.88131387053747</v>
      </c>
      <c r="X33" s="9">
        <v>56.432160531495</v>
      </c>
      <c r="Y33" s="9">
        <v>50.25415970072245</v>
      </c>
      <c r="Z33" s="9">
        <v>46.45974477498049</v>
      </c>
      <c r="AA33" s="39"/>
      <c r="AB33" s="39"/>
      <c r="AC33" s="39"/>
      <c r="AD33" s="39"/>
      <c r="AE33" s="9">
        <v>44.30093888623647</v>
      </c>
      <c r="AF33" s="39"/>
      <c r="AG33" s="9">
        <v>42.1597901283418</v>
      </c>
      <c r="AH33" s="39"/>
      <c r="AI33" s="9">
        <v>42.07721682943831</v>
      </c>
      <c r="AJ33" s="39"/>
      <c r="AK33" s="9">
        <v>41.11928792629676</v>
      </c>
      <c r="AL33" s="39"/>
      <c r="AM33" s="9">
        <v>40.50843640785446</v>
      </c>
      <c r="AN33" s="55"/>
      <c r="AO33" s="55"/>
    </row>
    <row r="34" spans="1:41" ht="13.5">
      <c r="A34" s="112"/>
      <c r="B34" s="7" t="s">
        <v>67</v>
      </c>
      <c r="C34" s="5" t="s">
        <v>35</v>
      </c>
      <c r="D34" s="8">
        <v>49.16325278224669</v>
      </c>
      <c r="E34" s="8">
        <v>48.61556884381047</v>
      </c>
      <c r="F34" s="8">
        <v>47.76760407311071</v>
      </c>
      <c r="G34" s="8">
        <v>41.8099935215565</v>
      </c>
      <c r="H34" s="8">
        <v>36.00425682596131</v>
      </c>
      <c r="I34" s="8">
        <v>32.30553953037352</v>
      </c>
      <c r="J34" s="8">
        <v>32.80053585984793</v>
      </c>
      <c r="K34" s="8">
        <v>38.97344393004115</v>
      </c>
      <c r="L34" s="8">
        <v>48.73019706632263</v>
      </c>
      <c r="M34" s="8">
        <v>46.83709795421848</v>
      </c>
      <c r="N34" s="8">
        <v>51.58359994872257</v>
      </c>
      <c r="O34" s="8">
        <v>51.20118814009</v>
      </c>
      <c r="P34" s="8">
        <v>52.01362737232169</v>
      </c>
      <c r="Q34" s="8">
        <v>52.5379307520629</v>
      </c>
      <c r="R34" s="8">
        <v>47.4009669118043</v>
      </c>
      <c r="S34" s="8">
        <v>45.14481333452121</v>
      </c>
      <c r="T34" s="8">
        <v>40.38742332369048</v>
      </c>
      <c r="U34" s="8">
        <v>40.83439014321789</v>
      </c>
      <c r="V34" s="8">
        <v>41.49020922205474</v>
      </c>
      <c r="W34" s="8">
        <v>43.77159264345496</v>
      </c>
      <c r="X34" s="8">
        <v>46.39474410274485</v>
      </c>
      <c r="Y34" s="8">
        <v>46.05028896468812</v>
      </c>
      <c r="Z34" s="8">
        <v>47.20335695397001</v>
      </c>
      <c r="AA34" s="38"/>
      <c r="AB34" s="38"/>
      <c r="AC34" s="38"/>
      <c r="AD34" s="38"/>
      <c r="AE34" s="8">
        <v>56.96253406937007</v>
      </c>
      <c r="AF34" s="38"/>
      <c r="AG34" s="8">
        <v>72.42864959494023</v>
      </c>
      <c r="AH34" s="38"/>
      <c r="AI34" s="8">
        <v>81.3263590793618</v>
      </c>
      <c r="AJ34" s="38"/>
      <c r="AK34" s="8">
        <v>88.56049650067351</v>
      </c>
      <c r="AL34" s="38"/>
      <c r="AM34" s="8">
        <v>94.51171924437875</v>
      </c>
      <c r="AN34" s="54"/>
      <c r="AO34" s="54"/>
    </row>
    <row r="35" spans="1:41" ht="13.5">
      <c r="A35" s="112"/>
      <c r="B35" s="7" t="s">
        <v>68</v>
      </c>
      <c r="C35" s="5" t="s">
        <v>35</v>
      </c>
      <c r="D35" s="9">
        <v>55.44575842180451</v>
      </c>
      <c r="E35" s="9">
        <v>58.88449681057387</v>
      </c>
      <c r="F35" s="9">
        <v>60.62655842579201</v>
      </c>
      <c r="G35" s="9">
        <v>61.29665665116142</v>
      </c>
      <c r="H35" s="9">
        <v>61.57050413844997</v>
      </c>
      <c r="I35" s="9">
        <v>63.14256037169049</v>
      </c>
      <c r="J35" s="9">
        <v>67.88022563041338</v>
      </c>
      <c r="K35" s="9">
        <v>70.27422228529082</v>
      </c>
      <c r="L35" s="9">
        <v>71.87635221021924</v>
      </c>
      <c r="M35" s="9">
        <v>71.08415488733478</v>
      </c>
      <c r="N35" s="9">
        <v>70.6652865114554</v>
      </c>
      <c r="O35" s="9">
        <v>69.90015277206344</v>
      </c>
      <c r="P35" s="9">
        <v>67.43008875047256</v>
      </c>
      <c r="Q35" s="9">
        <v>64.21214593775498</v>
      </c>
      <c r="R35" s="9">
        <v>60.50289196557438</v>
      </c>
      <c r="S35" s="9">
        <v>54.52263106725385</v>
      </c>
      <c r="T35" s="9">
        <v>54.44868573595141</v>
      </c>
      <c r="U35" s="9">
        <v>56.82404273512305</v>
      </c>
      <c r="V35" s="9">
        <v>60.16319165692515</v>
      </c>
      <c r="W35" s="9">
        <v>61.17709843904699</v>
      </c>
      <c r="X35" s="9">
        <v>61.42590404225226</v>
      </c>
      <c r="Y35" s="9">
        <v>60.90573012387188</v>
      </c>
      <c r="Z35" s="9">
        <v>61.9531646019713</v>
      </c>
      <c r="AA35" s="39"/>
      <c r="AB35" s="39"/>
      <c r="AC35" s="39"/>
      <c r="AD35" s="39"/>
      <c r="AE35" s="9">
        <v>71.0530434283348</v>
      </c>
      <c r="AF35" s="39"/>
      <c r="AG35" s="9">
        <v>84.4006013152443</v>
      </c>
      <c r="AH35" s="39"/>
      <c r="AI35" s="9">
        <v>92.779618879017</v>
      </c>
      <c r="AJ35" s="39"/>
      <c r="AK35" s="9">
        <v>98.50733973765976</v>
      </c>
      <c r="AL35" s="39"/>
      <c r="AM35" s="9">
        <v>101.3810384994973</v>
      </c>
      <c r="AN35" s="55"/>
      <c r="AO35" s="55"/>
    </row>
    <row r="36" spans="1:41" ht="13.5">
      <c r="A36" s="112"/>
      <c r="B36" s="7" t="s">
        <v>69</v>
      </c>
      <c r="C36" s="5" t="s">
        <v>35</v>
      </c>
      <c r="D36" s="8">
        <v>57.21348676083233</v>
      </c>
      <c r="E36" s="8">
        <v>59.83542076542775</v>
      </c>
      <c r="F36" s="8">
        <v>60.96705048945826</v>
      </c>
      <c r="G36" s="8">
        <v>59.46602391930165</v>
      </c>
      <c r="H36" s="8">
        <v>57.77229204346722</v>
      </c>
      <c r="I36" s="8">
        <v>57.87831693944247</v>
      </c>
      <c r="J36" s="8">
        <v>60.04481232331689</v>
      </c>
      <c r="K36" s="8">
        <v>63.92238369235539</v>
      </c>
      <c r="L36" s="8">
        <v>68.6925347884147</v>
      </c>
      <c r="M36" s="8">
        <v>69.83064562069316</v>
      </c>
      <c r="N36" s="8">
        <v>72.32951261273104</v>
      </c>
      <c r="O36" s="8">
        <v>73.84253658758489</v>
      </c>
      <c r="P36" s="8">
        <v>73.53998604599673</v>
      </c>
      <c r="Q36" s="8">
        <v>74.21779378010707</v>
      </c>
      <c r="R36" s="8">
        <v>72.58209682814675</v>
      </c>
      <c r="S36" s="8">
        <v>69.84639478738028</v>
      </c>
      <c r="T36" s="8">
        <v>69.67191135382768</v>
      </c>
      <c r="U36" s="8">
        <v>71.64971507831441</v>
      </c>
      <c r="V36" s="8">
        <v>73.45745158863124</v>
      </c>
      <c r="W36" s="8">
        <v>74.95075095440032</v>
      </c>
      <c r="X36" s="8">
        <v>76.33337220699008</v>
      </c>
      <c r="Y36" s="8">
        <v>74.45354544313506</v>
      </c>
      <c r="Z36" s="8">
        <v>72.88459866668329</v>
      </c>
      <c r="AA36" s="38"/>
      <c r="AB36" s="38"/>
      <c r="AC36" s="38"/>
      <c r="AD36" s="38"/>
      <c r="AE36" s="8">
        <v>79.12990153284356</v>
      </c>
      <c r="AF36" s="38"/>
      <c r="AG36" s="8">
        <v>90.644319897549</v>
      </c>
      <c r="AH36" s="38"/>
      <c r="AI36" s="8">
        <v>96.87715297749972</v>
      </c>
      <c r="AJ36" s="38"/>
      <c r="AK36" s="8">
        <v>100.745332771218</v>
      </c>
      <c r="AL36" s="38"/>
      <c r="AM36" s="8">
        <v>102.7740263135532</v>
      </c>
      <c r="AN36" s="54"/>
      <c r="AO36" s="54"/>
    </row>
    <row r="37" spans="1:41" ht="21">
      <c r="A37" s="113"/>
      <c r="B37" s="6" t="s">
        <v>70</v>
      </c>
      <c r="C37" s="5" t="s">
        <v>35</v>
      </c>
      <c r="D37" s="9">
        <v>39.48597894054097</v>
      </c>
      <c r="E37" s="9">
        <v>39.55506802917461</v>
      </c>
      <c r="F37" s="9">
        <v>40.9063194724549</v>
      </c>
      <c r="G37" s="9">
        <v>41.39440739023434</v>
      </c>
      <c r="H37" s="9">
        <v>39.83154632476069</v>
      </c>
      <c r="I37" s="9">
        <v>40.37577331398457</v>
      </c>
      <c r="J37" s="9">
        <v>41.10296344822243</v>
      </c>
      <c r="K37" s="9" t="s">
        <v>38</v>
      </c>
      <c r="L37" s="9" t="s">
        <v>38</v>
      </c>
      <c r="M37" s="9" t="s">
        <v>38</v>
      </c>
      <c r="N37" s="9" t="s">
        <v>38</v>
      </c>
      <c r="O37" s="9" t="s">
        <v>38</v>
      </c>
      <c r="P37" s="9" t="s">
        <v>38</v>
      </c>
      <c r="Q37" s="9" t="s">
        <v>38</v>
      </c>
      <c r="R37" s="9" t="s">
        <v>38</v>
      </c>
      <c r="S37" s="9" t="s">
        <v>38</v>
      </c>
      <c r="T37" s="9" t="s">
        <v>38</v>
      </c>
      <c r="U37" s="9" t="s">
        <v>38</v>
      </c>
      <c r="V37" s="9" t="s">
        <v>38</v>
      </c>
      <c r="W37" s="9" t="s">
        <v>38</v>
      </c>
      <c r="X37" s="9" t="s">
        <v>38</v>
      </c>
      <c r="Y37" s="9" t="s">
        <v>38</v>
      </c>
      <c r="Z37" s="9" t="s">
        <v>38</v>
      </c>
      <c r="AA37" s="39"/>
      <c r="AB37" s="39"/>
      <c r="AC37" s="39"/>
      <c r="AD37" s="39"/>
      <c r="AE37" s="9" t="s">
        <v>38</v>
      </c>
      <c r="AF37" s="39"/>
      <c r="AG37" s="9" t="s">
        <v>38</v>
      </c>
      <c r="AH37" s="39"/>
      <c r="AI37" s="9" t="s">
        <v>38</v>
      </c>
      <c r="AJ37" s="39"/>
      <c r="AK37" s="9" t="s">
        <v>38</v>
      </c>
      <c r="AL37" s="39"/>
      <c r="AM37" s="9" t="s">
        <v>38</v>
      </c>
      <c r="AN37" s="55"/>
      <c r="AO37" s="55"/>
    </row>
    <row r="38" spans="1:41" ht="13.5">
      <c r="A38" s="111" t="s">
        <v>71</v>
      </c>
      <c r="B38" s="7" t="s">
        <v>37</v>
      </c>
      <c r="C38" s="5" t="s">
        <v>35</v>
      </c>
      <c r="D38" s="8">
        <v>-6.260361139792445</v>
      </c>
      <c r="E38" s="8">
        <v>-5.040305178207826</v>
      </c>
      <c r="F38" s="8">
        <v>-2.551152333216312</v>
      </c>
      <c r="G38" s="8">
        <v>-0.259163434387424</v>
      </c>
      <c r="H38" s="8">
        <v>-0.63182357973772</v>
      </c>
      <c r="I38" s="8">
        <v>-1.737639380124138</v>
      </c>
      <c r="J38" s="8">
        <v>-4.531295999088328</v>
      </c>
      <c r="K38" s="8">
        <v>-5.434199977093117</v>
      </c>
      <c r="L38" s="8">
        <v>-4.245405912391008</v>
      </c>
      <c r="M38" s="8">
        <v>-4.187680613979855</v>
      </c>
      <c r="N38" s="8">
        <v>-3.36322087708893</v>
      </c>
      <c r="O38" s="8">
        <v>-1.976815220452938</v>
      </c>
      <c r="P38" s="8">
        <v>-0.465555009319786</v>
      </c>
      <c r="Q38" s="8">
        <v>1.255959246919509</v>
      </c>
      <c r="R38" s="8">
        <v>1.451340180360721</v>
      </c>
      <c r="S38" s="8">
        <v>0.519693614549678</v>
      </c>
      <c r="T38" s="8">
        <v>-0.458200299377524</v>
      </c>
      <c r="U38" s="8">
        <v>0.738340484587672</v>
      </c>
      <c r="V38" s="8">
        <v>1.350454878678989</v>
      </c>
      <c r="W38" s="8">
        <v>1.117760140639834</v>
      </c>
      <c r="X38" s="8">
        <v>1.374101552963377</v>
      </c>
      <c r="Y38" s="8">
        <v>1.452105106030453</v>
      </c>
      <c r="Z38" s="8">
        <v>1.674706559303991</v>
      </c>
      <c r="AA38" s="38"/>
      <c r="AB38" s="38"/>
      <c r="AC38" s="38"/>
      <c r="AD38" s="38"/>
      <c r="AE38" s="8">
        <v>0.381207058562628</v>
      </c>
      <c r="AF38" s="38"/>
      <c r="AG38" s="8">
        <v>-4.03812813910206</v>
      </c>
      <c r="AH38" s="38"/>
      <c r="AI38" s="8">
        <v>-3.325558440909884</v>
      </c>
      <c r="AJ38" s="38"/>
      <c r="AK38" s="8">
        <v>-1.734081100832549</v>
      </c>
      <c r="AL38" s="38"/>
      <c r="AM38" s="8">
        <v>-0.389475702596042</v>
      </c>
      <c r="AN38" s="54"/>
      <c r="AO38" s="54"/>
    </row>
    <row r="39" spans="1:41" ht="13.5">
      <c r="A39" s="112"/>
      <c r="B39" s="7" t="s">
        <v>39</v>
      </c>
      <c r="C39" s="5" t="s">
        <v>35</v>
      </c>
      <c r="D39" s="9">
        <v>-2.978653095875199</v>
      </c>
      <c r="E39" s="9">
        <v>-4.039929571991441</v>
      </c>
      <c r="F39" s="9">
        <v>-4.647240740578535</v>
      </c>
      <c r="G39" s="9">
        <v>-3.432988532999634</v>
      </c>
      <c r="H39" s="9">
        <v>-3.070340611371423</v>
      </c>
      <c r="I39" s="9">
        <v>-2.533697659151954</v>
      </c>
      <c r="J39" s="9">
        <v>-2.942354627123766</v>
      </c>
      <c r="K39" s="9">
        <v>-2.004352985362882</v>
      </c>
      <c r="L39" s="9">
        <v>-4.411265081066855</v>
      </c>
      <c r="M39" s="9">
        <v>-4.889736096822741</v>
      </c>
      <c r="N39" s="9">
        <v>-5.880315746775523</v>
      </c>
      <c r="O39" s="9">
        <v>-4.128800199817261</v>
      </c>
      <c r="P39" s="9">
        <v>-1.950536593178274</v>
      </c>
      <c r="Q39" s="9">
        <v>-2.48173378359158</v>
      </c>
      <c r="R39" s="9">
        <v>-2.388289806842714</v>
      </c>
      <c r="S39" s="9">
        <v>-1.85605051446029</v>
      </c>
      <c r="T39" s="9">
        <v>-0.15365727320955</v>
      </c>
      <c r="U39" s="9">
        <v>-0.869942853053248</v>
      </c>
      <c r="V39" s="9">
        <v>-1.568371436029783</v>
      </c>
      <c r="W39" s="9">
        <v>-4.523635791827403</v>
      </c>
      <c r="X39" s="9">
        <v>-1.764301400309507</v>
      </c>
      <c r="Y39" s="9">
        <v>-1.629577628023065</v>
      </c>
      <c r="Z39" s="9">
        <v>-0.556682287155966</v>
      </c>
      <c r="AA39" s="39"/>
      <c r="AB39" s="39"/>
      <c r="AC39" s="39"/>
      <c r="AD39" s="39"/>
      <c r="AE39" s="9">
        <v>-0.544883798012108</v>
      </c>
      <c r="AF39" s="39"/>
      <c r="AG39" s="9">
        <v>-3.538461320000429</v>
      </c>
      <c r="AH39" s="39"/>
      <c r="AI39" s="9">
        <v>-4.366642878343556</v>
      </c>
      <c r="AJ39" s="39"/>
      <c r="AK39" s="9">
        <v>-3.440984922223462</v>
      </c>
      <c r="AL39" s="39"/>
      <c r="AM39" s="9">
        <v>-2.976827706732546</v>
      </c>
      <c r="AN39" s="55"/>
      <c r="AO39" s="55"/>
    </row>
    <row r="40" spans="1:41" ht="13.5">
      <c r="A40" s="112"/>
      <c r="B40" s="7" t="s">
        <v>40</v>
      </c>
      <c r="C40" s="5" t="s">
        <v>35</v>
      </c>
      <c r="D40" s="8">
        <v>-10.06570526402087</v>
      </c>
      <c r="E40" s="8">
        <v>-9.956269963577641</v>
      </c>
      <c r="F40" s="8">
        <v>-7.892248799635411</v>
      </c>
      <c r="G40" s="8">
        <v>-7.282894451319239</v>
      </c>
      <c r="H40" s="8">
        <v>-7.581270160005081</v>
      </c>
      <c r="I40" s="8">
        <v>-6.78843678679886</v>
      </c>
      <c r="J40" s="8">
        <v>-7.442935502396006</v>
      </c>
      <c r="K40" s="8">
        <v>-8.161732845858621</v>
      </c>
      <c r="L40" s="8">
        <v>-7.47969107427963</v>
      </c>
      <c r="M40" s="8">
        <v>-5.150580354045009</v>
      </c>
      <c r="N40" s="8">
        <v>-4.525692079798381</v>
      </c>
      <c r="O40" s="8">
        <v>-4.020878329733622</v>
      </c>
      <c r="P40" s="8">
        <v>-2.260883323538719</v>
      </c>
      <c r="Q40" s="8">
        <v>-0.974095249707162</v>
      </c>
      <c r="R40" s="8">
        <v>-0.652044453763892</v>
      </c>
      <c r="S40" s="8">
        <v>-0.078118497556568</v>
      </c>
      <c r="T40" s="8">
        <v>0.353367923582789</v>
      </c>
      <c r="U40" s="8">
        <v>-0.152422996185697</v>
      </c>
      <c r="V40" s="8">
        <v>-0.181906572436111</v>
      </c>
      <c r="W40" s="8">
        <v>-0.415896010498145</v>
      </c>
      <c r="X40" s="8">
        <v>-2.913951617158234</v>
      </c>
      <c r="Y40" s="8">
        <v>0.110062942441413</v>
      </c>
      <c r="Z40" s="8">
        <v>-0.374612762858661</v>
      </c>
      <c r="AA40" s="38"/>
      <c r="AB40" s="38"/>
      <c r="AC40" s="38"/>
      <c r="AD40" s="38"/>
      <c r="AE40" s="8">
        <v>-1.391361678521535</v>
      </c>
      <c r="AF40" s="38"/>
      <c r="AG40" s="8">
        <v>-6.086116355912203</v>
      </c>
      <c r="AH40" s="38"/>
      <c r="AI40" s="8">
        <v>-4.939798392836793</v>
      </c>
      <c r="AJ40" s="38"/>
      <c r="AK40" s="8">
        <v>-4.519438732273528</v>
      </c>
      <c r="AL40" s="38"/>
      <c r="AM40" s="8">
        <v>-3.610979499463677</v>
      </c>
      <c r="AN40" s="54"/>
      <c r="AO40" s="54"/>
    </row>
    <row r="41" spans="1:41" ht="13.5">
      <c r="A41" s="112"/>
      <c r="B41" s="7" t="s">
        <v>41</v>
      </c>
      <c r="C41" s="5" t="s">
        <v>35</v>
      </c>
      <c r="D41" s="9">
        <v>-8.587563875037574</v>
      </c>
      <c r="E41" s="9">
        <v>-7.141867674976246</v>
      </c>
      <c r="F41" s="9">
        <v>-5.422140481510835</v>
      </c>
      <c r="G41" s="9">
        <v>-4.334082538729787</v>
      </c>
      <c r="H41" s="9">
        <v>-4.596885034543154</v>
      </c>
      <c r="I41" s="9">
        <v>-5.829059552506835</v>
      </c>
      <c r="J41" s="9">
        <v>-8.354210226054072</v>
      </c>
      <c r="K41" s="9">
        <v>-9.126313385107355</v>
      </c>
      <c r="L41" s="9">
        <v>-8.71223789302295</v>
      </c>
      <c r="M41" s="9">
        <v>-6.704606335933416</v>
      </c>
      <c r="N41" s="9">
        <v>-5.328185423468645</v>
      </c>
      <c r="O41" s="9">
        <v>-2.798662626185378</v>
      </c>
      <c r="P41" s="9">
        <v>0.185786642166997</v>
      </c>
      <c r="Q41" s="9">
        <v>0.083609024528593</v>
      </c>
      <c r="R41" s="9">
        <v>1.613837370386619</v>
      </c>
      <c r="S41" s="9">
        <v>2.944982105320846</v>
      </c>
      <c r="T41" s="9">
        <v>0.658094234184801</v>
      </c>
      <c r="U41" s="9">
        <v>-0.094370308047931</v>
      </c>
      <c r="V41" s="9">
        <v>-0.084406618995611</v>
      </c>
      <c r="W41" s="9">
        <v>0.86342460256595</v>
      </c>
      <c r="X41" s="9">
        <v>1.54660824183223</v>
      </c>
      <c r="Y41" s="9">
        <v>1.639542058942157</v>
      </c>
      <c r="Z41" s="9">
        <v>1.408940571617604</v>
      </c>
      <c r="AA41" s="39"/>
      <c r="AB41" s="39"/>
      <c r="AC41" s="39"/>
      <c r="AD41" s="39"/>
      <c r="AE41" s="9">
        <v>-0.007626868582803</v>
      </c>
      <c r="AF41" s="39"/>
      <c r="AG41" s="9">
        <v>-5.519096784601965</v>
      </c>
      <c r="AH41" s="39"/>
      <c r="AI41" s="9">
        <v>-4.880673477220718</v>
      </c>
      <c r="AJ41" s="39"/>
      <c r="AK41" s="9">
        <v>-3.448093790080036</v>
      </c>
      <c r="AL41" s="39"/>
      <c r="AM41" s="9">
        <v>-2.088628098453008</v>
      </c>
      <c r="AN41" s="55"/>
      <c r="AO41" s="55"/>
    </row>
    <row r="42" spans="1:41" ht="13.5">
      <c r="A42" s="112"/>
      <c r="B42" s="7" t="s">
        <v>42</v>
      </c>
      <c r="C42" s="5" t="s">
        <v>35</v>
      </c>
      <c r="D42" s="8" t="s">
        <v>38</v>
      </c>
      <c r="E42" s="8" t="s">
        <v>38</v>
      </c>
      <c r="F42" s="8" t="s">
        <v>38</v>
      </c>
      <c r="G42" s="8" t="s">
        <v>38</v>
      </c>
      <c r="H42" s="8" t="s">
        <v>38</v>
      </c>
      <c r="I42" s="8" t="s">
        <v>38</v>
      </c>
      <c r="J42" s="8" t="s">
        <v>38</v>
      </c>
      <c r="K42" s="8">
        <v>-2.160432426329734</v>
      </c>
      <c r="L42" s="8">
        <v>-21.65134044671007</v>
      </c>
      <c r="M42" s="8">
        <v>-3.207456157661154</v>
      </c>
      <c r="N42" s="8">
        <v>-13.4403471662798</v>
      </c>
      <c r="O42" s="8">
        <v>-3.318234062860671</v>
      </c>
      <c r="P42" s="8">
        <v>-3.803146204477874</v>
      </c>
      <c r="Q42" s="8">
        <v>-5.014266915089051</v>
      </c>
      <c r="R42" s="8">
        <v>-3.721272191784973</v>
      </c>
      <c r="S42" s="8">
        <v>-3.717960536343562</v>
      </c>
      <c r="T42" s="8">
        <v>-5.599598032465761</v>
      </c>
      <c r="U42" s="8">
        <v>-6.765764599879351</v>
      </c>
      <c r="V42" s="8">
        <v>-6.595834075294834</v>
      </c>
      <c r="W42" s="8">
        <v>-2.943594358902306</v>
      </c>
      <c r="X42" s="8">
        <v>-3.574069410299842</v>
      </c>
      <c r="Y42" s="8">
        <v>-2.618342846726279</v>
      </c>
      <c r="Z42" s="8">
        <v>-0.654834714631935</v>
      </c>
      <c r="AA42" s="38"/>
      <c r="AB42" s="38"/>
      <c r="AC42" s="38"/>
      <c r="AD42" s="38"/>
      <c r="AE42" s="8">
        <v>-2.673173615668754</v>
      </c>
      <c r="AF42" s="38"/>
      <c r="AG42" s="8">
        <v>-5.756178427789951</v>
      </c>
      <c r="AH42" s="38"/>
      <c r="AI42" s="8">
        <v>-5.150822405325694</v>
      </c>
      <c r="AJ42" s="38"/>
      <c r="AK42" s="8">
        <v>-4.219417360599032</v>
      </c>
      <c r="AL42" s="38"/>
      <c r="AM42" s="8">
        <v>-3.406317478055786</v>
      </c>
      <c r="AN42" s="54"/>
      <c r="AO42" s="54"/>
    </row>
    <row r="43" spans="1:41" ht="13.5">
      <c r="A43" s="112"/>
      <c r="B43" s="7" t="s">
        <v>43</v>
      </c>
      <c r="C43" s="5" t="s">
        <v>35</v>
      </c>
      <c r="D43" s="9">
        <v>-2.000438380081632</v>
      </c>
      <c r="E43" s="9">
        <v>3.659244206121796</v>
      </c>
      <c r="F43" s="9">
        <v>3.120037967223452</v>
      </c>
      <c r="G43" s="9">
        <v>1.786365269338536</v>
      </c>
      <c r="H43" s="9">
        <v>0.239018977003336</v>
      </c>
      <c r="I43" s="9">
        <v>-1.305660996827444</v>
      </c>
      <c r="J43" s="9">
        <v>-2.977824999456747</v>
      </c>
      <c r="K43" s="9">
        <v>-2.638774756092853</v>
      </c>
      <c r="L43" s="9">
        <v>-3.871205482727194</v>
      </c>
      <c r="M43" s="9">
        <v>-3.378388752693345</v>
      </c>
      <c r="N43" s="9">
        <v>-2.917573115877067</v>
      </c>
      <c r="O43" s="9">
        <v>-2.028727765061412</v>
      </c>
      <c r="P43" s="9">
        <v>-0.604722646672115</v>
      </c>
      <c r="Q43" s="9">
        <v>-0.096423562412342</v>
      </c>
      <c r="R43" s="9">
        <v>1.280620763197234</v>
      </c>
      <c r="S43" s="9">
        <v>2.165129787227466</v>
      </c>
      <c r="T43" s="9">
        <v>1.180657256748217</v>
      </c>
      <c r="U43" s="9">
        <v>0.258461744675054</v>
      </c>
      <c r="V43" s="9">
        <v>-0.087456958682477</v>
      </c>
      <c r="W43" s="9">
        <v>1.891444507874539</v>
      </c>
      <c r="X43" s="9">
        <v>5.019556630098832</v>
      </c>
      <c r="Y43" s="9">
        <v>5.042043072698969</v>
      </c>
      <c r="Z43" s="9">
        <v>4.764781938582526</v>
      </c>
      <c r="AA43" s="39"/>
      <c r="AB43" s="39"/>
      <c r="AC43" s="39"/>
      <c r="AD43" s="39"/>
      <c r="AE43" s="9">
        <v>3.442347627094451</v>
      </c>
      <c r="AF43" s="39"/>
      <c r="AG43" s="9">
        <v>-2.826207783549069</v>
      </c>
      <c r="AH43" s="39"/>
      <c r="AI43" s="9">
        <v>-4.608939362547313</v>
      </c>
      <c r="AJ43" s="39"/>
      <c r="AK43" s="9">
        <v>-3.85744341038047</v>
      </c>
      <c r="AL43" s="39"/>
      <c r="AM43" s="9">
        <v>-2.824470569329017</v>
      </c>
      <c r="AN43" s="55"/>
      <c r="AO43" s="55"/>
    </row>
    <row r="44" spans="1:41" ht="13.5">
      <c r="A44" s="112"/>
      <c r="B44" s="7" t="s">
        <v>44</v>
      </c>
      <c r="C44" s="5" t="s">
        <v>35</v>
      </c>
      <c r="D44" s="8">
        <v>3.488602969618792</v>
      </c>
      <c r="E44" s="8">
        <v>3.944298170627271</v>
      </c>
      <c r="F44" s="8">
        <v>1.653609343591985</v>
      </c>
      <c r="G44" s="8">
        <v>5.258722774570757</v>
      </c>
      <c r="H44" s="8">
        <v>6.840889493094568</v>
      </c>
      <c r="I44" s="8">
        <v>5.401822328580899</v>
      </c>
      <c r="J44" s="8">
        <v>-0.961425448390964</v>
      </c>
      <c r="K44" s="8">
        <v>-5.471205134071015</v>
      </c>
      <c r="L44" s="8">
        <v>-8.297943407930525</v>
      </c>
      <c r="M44" s="8">
        <v>-6.743945775951135</v>
      </c>
      <c r="N44" s="8">
        <v>-6.163483989326218</v>
      </c>
      <c r="O44" s="8">
        <v>-3.529815287459522</v>
      </c>
      <c r="P44" s="8">
        <v>-1.426810592761364</v>
      </c>
      <c r="Q44" s="8">
        <v>1.502449739581099</v>
      </c>
      <c r="R44" s="8">
        <v>1.557925383143329</v>
      </c>
      <c r="S44" s="8">
        <v>6.843533084780698</v>
      </c>
      <c r="T44" s="8">
        <v>4.965252574615335</v>
      </c>
      <c r="U44" s="8">
        <v>3.970464046676856</v>
      </c>
      <c r="V44" s="8">
        <v>2.290160359381127</v>
      </c>
      <c r="W44" s="8">
        <v>2.09952014724249</v>
      </c>
      <c r="X44" s="8">
        <v>2.514083701056755</v>
      </c>
      <c r="Y44" s="8">
        <v>3.895117540687161</v>
      </c>
      <c r="Z44" s="8">
        <v>5.185024380468907</v>
      </c>
      <c r="AA44" s="38"/>
      <c r="AB44" s="38"/>
      <c r="AC44" s="38"/>
      <c r="AD44" s="38"/>
      <c r="AE44" s="8">
        <v>4.166080072773741</v>
      </c>
      <c r="AF44" s="38"/>
      <c r="AG44" s="8">
        <v>-2.736202330817419</v>
      </c>
      <c r="AH44" s="38"/>
      <c r="AI44" s="8">
        <v>-3.308087220241969</v>
      </c>
      <c r="AJ44" s="38"/>
      <c r="AK44" s="8">
        <v>-1.706042894132406</v>
      </c>
      <c r="AL44" s="38"/>
      <c r="AM44" s="8">
        <v>-0.733482787740987</v>
      </c>
      <c r="AN44" s="54"/>
      <c r="AO44" s="54"/>
    </row>
    <row r="45" spans="1:41" ht="13.5">
      <c r="A45" s="112"/>
      <c r="B45" s="7" t="s">
        <v>45</v>
      </c>
      <c r="C45" s="5" t="s">
        <v>35</v>
      </c>
      <c r="D45" s="9">
        <v>-3.027767406002616</v>
      </c>
      <c r="E45" s="9">
        <v>-3.24468887202322</v>
      </c>
      <c r="F45" s="9">
        <v>-2.052874378992193</v>
      </c>
      <c r="G45" s="9">
        <v>-2.636895887602601</v>
      </c>
      <c r="H45" s="9">
        <v>-1.837302978660948</v>
      </c>
      <c r="I45" s="9">
        <v>-2.434503667330288</v>
      </c>
      <c r="J45" s="9">
        <v>-2.920532713832053</v>
      </c>
      <c r="K45" s="9">
        <v>-4.543175026859301</v>
      </c>
      <c r="L45" s="9">
        <v>-6.424521078299804</v>
      </c>
      <c r="M45" s="9">
        <v>-5.452440116244301</v>
      </c>
      <c r="N45" s="9">
        <v>-5.453344150141762</v>
      </c>
      <c r="O45" s="9">
        <v>-4.030839014090015</v>
      </c>
      <c r="P45" s="9">
        <v>-3.316390747943729</v>
      </c>
      <c r="Q45" s="9">
        <v>-2.611283135714825</v>
      </c>
      <c r="R45" s="9">
        <v>-1.777288800651926</v>
      </c>
      <c r="S45" s="9">
        <v>-1.472023241888625</v>
      </c>
      <c r="T45" s="9">
        <v>-1.554856346898901</v>
      </c>
      <c r="U45" s="9">
        <v>-3.162786375431326</v>
      </c>
      <c r="V45" s="9">
        <v>-4.116433836178668</v>
      </c>
      <c r="W45" s="9">
        <v>-3.633233756039048</v>
      </c>
      <c r="X45" s="9">
        <v>-2.965595404368263</v>
      </c>
      <c r="Y45" s="9">
        <v>-2.316382587227293</v>
      </c>
      <c r="Z45" s="9">
        <v>-2.730698536683131</v>
      </c>
      <c r="AA45" s="39"/>
      <c r="AB45" s="39"/>
      <c r="AC45" s="39"/>
      <c r="AD45" s="39"/>
      <c r="AE45" s="9">
        <v>-3.338856746028485</v>
      </c>
      <c r="AF45" s="39"/>
      <c r="AG45" s="9">
        <v>-7.570318132365085</v>
      </c>
      <c r="AH45" s="39"/>
      <c r="AI45" s="9">
        <v>-7.364411497402011</v>
      </c>
      <c r="AJ45" s="39"/>
      <c r="AK45" s="9">
        <v>-6.132494410314678</v>
      </c>
      <c r="AL45" s="39"/>
      <c r="AM45" s="9">
        <v>-4.846423368669345</v>
      </c>
      <c r="AN45" s="55"/>
      <c r="AO45" s="55"/>
    </row>
    <row r="46" spans="1:41" ht="13.5">
      <c r="A46" s="112"/>
      <c r="B46" s="6" t="s">
        <v>46</v>
      </c>
      <c r="C46" s="5" t="s">
        <v>35</v>
      </c>
      <c r="D46" s="8">
        <v>-1.146173367334923</v>
      </c>
      <c r="E46" s="8">
        <v>-1.147895263922495</v>
      </c>
      <c r="F46" s="8">
        <v>-1.810329136234501</v>
      </c>
      <c r="G46" s="8">
        <v>-1.977679694110586</v>
      </c>
      <c r="H46" s="8">
        <v>0.080808234298394</v>
      </c>
      <c r="I46" s="8">
        <v>-1.892553024008616</v>
      </c>
      <c r="J46" s="8">
        <v>-2.848619560131025</v>
      </c>
      <c r="K46" s="8">
        <v>-2.47395358449737</v>
      </c>
      <c r="L46" s="8">
        <v>-3.008909159655924</v>
      </c>
      <c r="M46" s="8">
        <v>-2.297604063651892</v>
      </c>
      <c r="N46" s="8">
        <v>-9.666810904370399</v>
      </c>
      <c r="O46" s="8">
        <v>-3.328006817939704</v>
      </c>
      <c r="P46" s="8">
        <v>-2.639126444453717</v>
      </c>
      <c r="Q46" s="8">
        <v>-2.17634894926097</v>
      </c>
      <c r="R46" s="8">
        <v>-1.45976673625054</v>
      </c>
      <c r="S46" s="8">
        <v>1.313244426346333</v>
      </c>
      <c r="T46" s="8">
        <v>-2.816828197579638</v>
      </c>
      <c r="U46" s="8">
        <v>-3.649424216449894</v>
      </c>
      <c r="V46" s="8">
        <v>-4.028004042772157</v>
      </c>
      <c r="W46" s="8">
        <v>-3.790443345282933</v>
      </c>
      <c r="X46" s="8">
        <v>-3.313364693479146</v>
      </c>
      <c r="Y46" s="8">
        <v>-1.595957252065851</v>
      </c>
      <c r="Z46" s="8">
        <v>0.260270204808841</v>
      </c>
      <c r="AA46" s="38"/>
      <c r="AB46" s="38"/>
      <c r="AC46" s="38"/>
      <c r="AD46" s="38"/>
      <c r="AE46" s="8">
        <v>0.114617806118328</v>
      </c>
      <c r="AF46" s="38"/>
      <c r="AG46" s="8">
        <v>-3.034237995824637</v>
      </c>
      <c r="AH46" s="38"/>
      <c r="AI46" s="8">
        <v>-3.958616581685634</v>
      </c>
      <c r="AJ46" s="38"/>
      <c r="AK46" s="8">
        <v>-2.892009445748017</v>
      </c>
      <c r="AL46" s="38"/>
      <c r="AM46" s="8">
        <v>-2.071352924402888</v>
      </c>
      <c r="AN46" s="54"/>
      <c r="AO46" s="54"/>
    </row>
    <row r="47" spans="1:41" ht="13.5">
      <c r="A47" s="112"/>
      <c r="B47" s="7" t="s">
        <v>47</v>
      </c>
      <c r="C47" s="5" t="s">
        <v>48</v>
      </c>
      <c r="D47" s="9">
        <v>-10.36827786910906</v>
      </c>
      <c r="E47" s="9">
        <v>-8.583822108648237</v>
      </c>
      <c r="F47" s="9">
        <v>-8.556906354537402</v>
      </c>
      <c r="G47" s="9">
        <v>-10.33489393921161</v>
      </c>
      <c r="H47" s="9">
        <v>-12.13879419124786</v>
      </c>
      <c r="I47" s="9">
        <v>-14.0334209592359</v>
      </c>
      <c r="J47" s="9">
        <v>-9.858763217780742</v>
      </c>
      <c r="K47" s="9">
        <v>-10.92755984126079</v>
      </c>
      <c r="L47" s="9">
        <v>-11.93384199831436</v>
      </c>
      <c r="M47" s="9">
        <v>-8.258537834516039</v>
      </c>
      <c r="N47" s="9">
        <v>-9.065904245089932</v>
      </c>
      <c r="O47" s="9">
        <v>-6.642484761868603</v>
      </c>
      <c r="P47" s="9">
        <v>-5.894221608387237</v>
      </c>
      <c r="Q47" s="9">
        <v>-3.821841980467738</v>
      </c>
      <c r="R47" s="9">
        <v>-3.096975537128952</v>
      </c>
      <c r="S47" s="9">
        <v>-3.734196203682668</v>
      </c>
      <c r="T47" s="9">
        <v>-4.440410948815226</v>
      </c>
      <c r="U47" s="9">
        <v>-4.835436558275186</v>
      </c>
      <c r="V47" s="9">
        <v>-5.714165260301737</v>
      </c>
      <c r="W47" s="9">
        <v>-7.41816641273502</v>
      </c>
      <c r="X47" s="9">
        <v>-5.337989850184641</v>
      </c>
      <c r="Y47" s="9">
        <v>-3.851253286039184</v>
      </c>
      <c r="Z47" s="9">
        <v>-5.391543535646981</v>
      </c>
      <c r="AA47" s="39"/>
      <c r="AB47" s="39"/>
      <c r="AC47" s="39"/>
      <c r="AD47" s="39"/>
      <c r="AE47" s="9">
        <v>-7.758969987286937</v>
      </c>
      <c r="AF47" s="39"/>
      <c r="AG47" s="9">
        <v>-13.72783114586999</v>
      </c>
      <c r="AH47" s="39"/>
      <c r="AI47" s="9">
        <v>-8.285804956036854</v>
      </c>
      <c r="AJ47" s="39"/>
      <c r="AK47" s="9">
        <v>-7.566928274214699</v>
      </c>
      <c r="AL47" s="39"/>
      <c r="AM47" s="9">
        <v>-6.536859831657248</v>
      </c>
      <c r="AN47" s="55"/>
      <c r="AO47" s="55"/>
    </row>
    <row r="48" spans="1:41" ht="13.5">
      <c r="A48" s="112"/>
      <c r="B48" s="7" t="s">
        <v>49</v>
      </c>
      <c r="C48" s="5" t="s">
        <v>35</v>
      </c>
      <c r="D48" s="8" t="s">
        <v>38</v>
      </c>
      <c r="E48" s="8" t="s">
        <v>38</v>
      </c>
      <c r="F48" s="8" t="s">
        <v>38</v>
      </c>
      <c r="G48" s="8" t="s">
        <v>38</v>
      </c>
      <c r="H48" s="8" t="s">
        <v>38</v>
      </c>
      <c r="I48" s="8" t="s">
        <v>38</v>
      </c>
      <c r="J48" s="8" t="s">
        <v>38</v>
      </c>
      <c r="K48" s="8" t="s">
        <v>38</v>
      </c>
      <c r="L48" s="8" t="s">
        <v>38</v>
      </c>
      <c r="M48" s="8" t="s">
        <v>38</v>
      </c>
      <c r="N48" s="8">
        <v>-8.738571673203111</v>
      </c>
      <c r="O48" s="8">
        <v>-4.565186984434329</v>
      </c>
      <c r="P48" s="8">
        <v>-6.052110492413822</v>
      </c>
      <c r="Q48" s="8">
        <v>-7.901839885109068</v>
      </c>
      <c r="R48" s="8">
        <v>-5.391804129893252</v>
      </c>
      <c r="S48" s="8">
        <v>-3.022394582412631</v>
      </c>
      <c r="T48" s="8">
        <v>-4.078608062633084</v>
      </c>
      <c r="U48" s="8">
        <v>-8.935188129871662</v>
      </c>
      <c r="V48" s="8">
        <v>-7.211761769429372</v>
      </c>
      <c r="W48" s="8">
        <v>-6.406256033167367</v>
      </c>
      <c r="X48" s="8">
        <v>-7.947551247611603</v>
      </c>
      <c r="Y48" s="8">
        <v>-9.379535259851068</v>
      </c>
      <c r="Z48" s="8">
        <v>-5.011804603191014</v>
      </c>
      <c r="AA48" s="38"/>
      <c r="AB48" s="38"/>
      <c r="AC48" s="38"/>
      <c r="AD48" s="38"/>
      <c r="AE48" s="8">
        <v>-3.703631163240239</v>
      </c>
      <c r="AF48" s="38"/>
      <c r="AG48" s="8">
        <v>-4.35851211969513</v>
      </c>
      <c r="AH48" s="38"/>
      <c r="AI48" s="8">
        <v>-4.241274213637636</v>
      </c>
      <c r="AJ48" s="38"/>
      <c r="AK48" s="8">
        <v>-3.146703499086964</v>
      </c>
      <c r="AL48" s="38"/>
      <c r="AM48" s="8">
        <v>-2.895246411447013</v>
      </c>
      <c r="AN48" s="54"/>
      <c r="AO48" s="54"/>
    </row>
    <row r="49" spans="1:41" ht="13.5">
      <c r="A49" s="112"/>
      <c r="B49" s="7" t="s">
        <v>50</v>
      </c>
      <c r="C49" s="5" t="s">
        <v>35</v>
      </c>
      <c r="D49" s="9">
        <v>-1.639811699135389</v>
      </c>
      <c r="E49" s="9">
        <v>-4.039964815754814</v>
      </c>
      <c r="F49" s="9">
        <v>-0.849546979950129</v>
      </c>
      <c r="G49" s="9">
        <v>-2.014069980095752</v>
      </c>
      <c r="H49" s="9">
        <v>-4.401782040857365</v>
      </c>
      <c r="I49" s="9">
        <v>-3.25937862451378</v>
      </c>
      <c r="J49" s="9">
        <v>-2.894241296236645</v>
      </c>
      <c r="K49" s="9">
        <v>-2.7952156295372</v>
      </c>
      <c r="L49" s="9">
        <v>-4.452052482317077</v>
      </c>
      <c r="M49" s="9">
        <v>-4.686846107150917</v>
      </c>
      <c r="N49" s="9">
        <v>-2.950577412075285</v>
      </c>
      <c r="O49" s="9">
        <v>-1.585406015838695</v>
      </c>
      <c r="P49" s="9">
        <v>-0.020329750702479</v>
      </c>
      <c r="Q49" s="9">
        <v>-0.404269777655731</v>
      </c>
      <c r="R49" s="9">
        <v>1.145677156718495</v>
      </c>
      <c r="S49" s="9">
        <v>1.693287779366706</v>
      </c>
      <c r="T49" s="9">
        <v>-0.686295029334197</v>
      </c>
      <c r="U49" s="9">
        <v>-2.550267904181396</v>
      </c>
      <c r="V49" s="9">
        <v>-2.823564401936338</v>
      </c>
      <c r="W49" s="9">
        <v>0.030122302841652</v>
      </c>
      <c r="X49" s="9">
        <v>4.891071737988371</v>
      </c>
      <c r="Y49" s="9">
        <v>6.318552957827224</v>
      </c>
      <c r="Z49" s="9">
        <v>5.402418295633537</v>
      </c>
      <c r="AA49" s="39"/>
      <c r="AB49" s="39"/>
      <c r="AC49" s="39"/>
      <c r="AD49" s="39"/>
      <c r="AE49" s="9">
        <v>-13.54366252500056</v>
      </c>
      <c r="AF49" s="39"/>
      <c r="AG49" s="9">
        <v>-9.93072284332621</v>
      </c>
      <c r="AH49" s="39"/>
      <c r="AI49" s="9">
        <v>-6.253822286899973</v>
      </c>
      <c r="AJ49" s="39"/>
      <c r="AK49" s="9">
        <v>-2.680426061356095</v>
      </c>
      <c r="AL49" s="39"/>
      <c r="AM49" s="9">
        <v>0.580985591854658</v>
      </c>
      <c r="AN49" s="55"/>
      <c r="AO49" s="55"/>
    </row>
    <row r="50" spans="1:41" ht="13.5">
      <c r="A50" s="112"/>
      <c r="B50" s="7" t="s">
        <v>51</v>
      </c>
      <c r="C50" s="5" t="s">
        <v>35</v>
      </c>
      <c r="D50" s="8">
        <v>-10.80149894065523</v>
      </c>
      <c r="E50" s="8">
        <v>-10.62522947697087</v>
      </c>
      <c r="F50" s="8">
        <v>-8.571601955796512</v>
      </c>
      <c r="G50" s="8">
        <v>-4.6370701793061</v>
      </c>
      <c r="H50" s="8">
        <v>-2.647217917533</v>
      </c>
      <c r="I50" s="8">
        <v>-2.775037302824075</v>
      </c>
      <c r="J50" s="8">
        <v>-2.823601205431662</v>
      </c>
      <c r="K50" s="8">
        <v>-2.92546288287589</v>
      </c>
      <c r="L50" s="8">
        <v>-2.702204679583317</v>
      </c>
      <c r="M50" s="8">
        <v>-1.981991809687558</v>
      </c>
      <c r="N50" s="8">
        <v>-2.051831208500471</v>
      </c>
      <c r="O50" s="8">
        <v>-0.104827896504545</v>
      </c>
      <c r="P50" s="8">
        <v>1.445489083226593</v>
      </c>
      <c r="Q50" s="8">
        <v>2.26896649009321</v>
      </c>
      <c r="R50" s="8">
        <v>2.609430600530856</v>
      </c>
      <c r="S50" s="8">
        <v>4.781618846120063</v>
      </c>
      <c r="T50" s="8">
        <v>0.952672112292861</v>
      </c>
      <c r="U50" s="8">
        <v>-0.29769454541182</v>
      </c>
      <c r="V50" s="8">
        <v>0.417325123209038</v>
      </c>
      <c r="W50" s="8">
        <v>1.396714856160741</v>
      </c>
      <c r="X50" s="8">
        <v>1.656391501509946</v>
      </c>
      <c r="Y50" s="8">
        <v>2.941045192434714</v>
      </c>
      <c r="Z50" s="8">
        <v>0.022403507503064</v>
      </c>
      <c r="AA50" s="38"/>
      <c r="AB50" s="38"/>
      <c r="AC50" s="38"/>
      <c r="AD50" s="38"/>
      <c r="AE50" s="8">
        <v>-7.302799024853061</v>
      </c>
      <c r="AF50" s="38"/>
      <c r="AG50" s="8">
        <v>-14.22184395142176</v>
      </c>
      <c r="AH50" s="38"/>
      <c r="AI50" s="8">
        <v>-32.29878377899222</v>
      </c>
      <c r="AJ50" s="38"/>
      <c r="AK50" s="8">
        <v>-9.525049052924766</v>
      </c>
      <c r="AL50" s="38"/>
      <c r="AM50" s="8">
        <v>-7.409323058132547</v>
      </c>
      <c r="AN50" s="54"/>
      <c r="AO50" s="54"/>
    </row>
    <row r="51" spans="1:41" ht="13.5">
      <c r="A51" s="112"/>
      <c r="B51" s="6" t="s">
        <v>52</v>
      </c>
      <c r="C51" s="5" t="s">
        <v>35</v>
      </c>
      <c r="D51" s="9" t="s">
        <v>38</v>
      </c>
      <c r="E51" s="9" t="s">
        <v>38</v>
      </c>
      <c r="F51" s="9" t="s">
        <v>38</v>
      </c>
      <c r="G51" s="9" t="s">
        <v>38</v>
      </c>
      <c r="H51" s="9" t="s">
        <v>38</v>
      </c>
      <c r="I51" s="9" t="s">
        <v>38</v>
      </c>
      <c r="J51" s="9" t="s">
        <v>38</v>
      </c>
      <c r="K51" s="9" t="s">
        <v>38</v>
      </c>
      <c r="L51" s="9" t="s">
        <v>38</v>
      </c>
      <c r="M51" s="9" t="s">
        <v>38</v>
      </c>
      <c r="N51" s="9">
        <v>-4.175454559476527</v>
      </c>
      <c r="O51" s="9">
        <v>-5.86436385611792</v>
      </c>
      <c r="P51" s="9">
        <v>-4.596995072102473</v>
      </c>
      <c r="Q51" s="9">
        <v>-7.983942833736017</v>
      </c>
      <c r="R51" s="9">
        <v>-6.324527098368858</v>
      </c>
      <c r="S51" s="9">
        <v>-4.100851734552443</v>
      </c>
      <c r="T51" s="9">
        <v>-6.500313618313474</v>
      </c>
      <c r="U51" s="9">
        <v>-7.946664847384401</v>
      </c>
      <c r="V51" s="9">
        <v>-8.204345710307082</v>
      </c>
      <c r="W51" s="9">
        <v>-6.106735232974467</v>
      </c>
      <c r="X51" s="9">
        <v>-4.702634693325907</v>
      </c>
      <c r="Y51" s="9">
        <v>-1.953146465290753</v>
      </c>
      <c r="Z51" s="9">
        <v>-1.460665375285652</v>
      </c>
      <c r="AA51" s="39"/>
      <c r="AB51" s="39"/>
      <c r="AC51" s="39"/>
      <c r="AD51" s="39"/>
      <c r="AE51" s="9">
        <v>-3.060820984514323</v>
      </c>
      <c r="AF51" s="39"/>
      <c r="AG51" s="9">
        <v>-5.766143152152277</v>
      </c>
      <c r="AH51" s="39"/>
      <c r="AI51" s="9">
        <v>-4.764647776527819</v>
      </c>
      <c r="AJ51" s="39"/>
      <c r="AK51" s="9">
        <v>-3.780059666029829</v>
      </c>
      <c r="AL51" s="39"/>
      <c r="AM51" s="9">
        <v>-2.747481333732193</v>
      </c>
      <c r="AN51" s="55"/>
      <c r="AO51" s="55"/>
    </row>
    <row r="52" spans="1:41" ht="13.5">
      <c r="A52" s="112"/>
      <c r="B52" s="7" t="s">
        <v>53</v>
      </c>
      <c r="C52" s="5" t="s">
        <v>35</v>
      </c>
      <c r="D52" s="8">
        <v>-12.37793738117181</v>
      </c>
      <c r="E52" s="8">
        <v>-11.9384560499954</v>
      </c>
      <c r="F52" s="8">
        <v>-11.52188998713494</v>
      </c>
      <c r="G52" s="8">
        <v>-11.04229513290429</v>
      </c>
      <c r="H52" s="8">
        <v>-11.41575747382864</v>
      </c>
      <c r="I52" s="8">
        <v>-11.44004555699865</v>
      </c>
      <c r="J52" s="8">
        <v>-11.38088223575263</v>
      </c>
      <c r="K52" s="8">
        <v>-10.39145199292759</v>
      </c>
      <c r="L52" s="8">
        <v>-10.05394114552332</v>
      </c>
      <c r="M52" s="8">
        <v>-9.090047738112878</v>
      </c>
      <c r="N52" s="8">
        <v>-7.407662507139939</v>
      </c>
      <c r="O52" s="8">
        <v>-6.959155013775731</v>
      </c>
      <c r="P52" s="8">
        <v>-2.67360089901725</v>
      </c>
      <c r="Q52" s="8">
        <v>-3.07148778688595</v>
      </c>
      <c r="R52" s="8">
        <v>-1.779956696255938</v>
      </c>
      <c r="S52" s="8">
        <v>-0.863204720806185</v>
      </c>
      <c r="T52" s="8">
        <v>-3.102163484147822</v>
      </c>
      <c r="U52" s="8">
        <v>-3.008824289820381</v>
      </c>
      <c r="V52" s="8">
        <v>-3.540683195593747</v>
      </c>
      <c r="W52" s="8">
        <v>-3.563181967580865</v>
      </c>
      <c r="X52" s="8">
        <v>-4.371458819700762</v>
      </c>
      <c r="Y52" s="8">
        <v>-3.340038689770233</v>
      </c>
      <c r="Z52" s="8">
        <v>-1.484394712560736</v>
      </c>
      <c r="AA52" s="38"/>
      <c r="AB52" s="38"/>
      <c r="AC52" s="38"/>
      <c r="AD52" s="38"/>
      <c r="AE52" s="8">
        <v>-2.685502090597305</v>
      </c>
      <c r="AF52" s="38"/>
      <c r="AG52" s="8">
        <v>-5.249855600281155</v>
      </c>
      <c r="AH52" s="38"/>
      <c r="AI52" s="8">
        <v>-5.042935743285595</v>
      </c>
      <c r="AJ52" s="38"/>
      <c r="AK52" s="8">
        <v>-3.947400105668155</v>
      </c>
      <c r="AL52" s="38"/>
      <c r="AM52" s="8">
        <v>-3.060284108539908</v>
      </c>
      <c r="AN52" s="54"/>
      <c r="AO52" s="54"/>
    </row>
    <row r="53" spans="1:41" ht="13.5">
      <c r="A53" s="112"/>
      <c r="B53" s="7" t="s">
        <v>54</v>
      </c>
      <c r="C53" s="5" t="s">
        <v>35</v>
      </c>
      <c r="D53" s="9">
        <v>-1.434318607236162</v>
      </c>
      <c r="E53" s="9">
        <v>-1.428766485738908</v>
      </c>
      <c r="F53" s="9">
        <v>-0.378687986736322</v>
      </c>
      <c r="G53" s="9">
        <v>0.520456329049426</v>
      </c>
      <c r="H53" s="9">
        <v>1.287860057319502</v>
      </c>
      <c r="I53" s="9">
        <v>2.040647633931893</v>
      </c>
      <c r="J53" s="9">
        <v>1.753284199139408</v>
      </c>
      <c r="K53" s="9">
        <v>0.602288601006528</v>
      </c>
      <c r="L53" s="9">
        <v>-2.493571585394444</v>
      </c>
      <c r="M53" s="9">
        <v>-3.828270757536637</v>
      </c>
      <c r="N53" s="9">
        <v>-4.729166309042128</v>
      </c>
      <c r="O53" s="9">
        <v>-5.117028948630501</v>
      </c>
      <c r="P53" s="9">
        <v>-4.029813580759756</v>
      </c>
      <c r="Q53" s="9">
        <v>-11.16030844589898</v>
      </c>
      <c r="R53" s="9">
        <v>-7.416114631698142</v>
      </c>
      <c r="S53" s="9">
        <v>-7.643533200169628</v>
      </c>
      <c r="T53" s="9">
        <v>-6.301699530880529</v>
      </c>
      <c r="U53" s="9">
        <v>-8.032672504366879</v>
      </c>
      <c r="V53" s="9">
        <v>-7.89230543306669</v>
      </c>
      <c r="W53" s="9">
        <v>-6.154014099938918</v>
      </c>
      <c r="X53" s="9">
        <v>-6.700874665784398</v>
      </c>
      <c r="Y53" s="9">
        <v>-1.632789983221148</v>
      </c>
      <c r="Z53" s="9">
        <v>-2.388925831063133</v>
      </c>
      <c r="AA53" s="39"/>
      <c r="AB53" s="39"/>
      <c r="AC53" s="39"/>
      <c r="AD53" s="39"/>
      <c r="AE53" s="9">
        <v>-2.118496257273125</v>
      </c>
      <c r="AF53" s="39"/>
      <c r="AG53" s="9">
        <v>-7.089549570065137</v>
      </c>
      <c r="AH53" s="39"/>
      <c r="AI53" s="9">
        <v>-7.687403575081604</v>
      </c>
      <c r="AJ53" s="39"/>
      <c r="AK53" s="9">
        <v>-7.486884459352547</v>
      </c>
      <c r="AL53" s="39"/>
      <c r="AM53" s="9">
        <v>-7.315674310200373</v>
      </c>
      <c r="AN53" s="55"/>
      <c r="AO53" s="55"/>
    </row>
    <row r="54" spans="1:41" ht="13.5">
      <c r="A54" s="112"/>
      <c r="B54" s="7" t="s">
        <v>55</v>
      </c>
      <c r="C54" s="5" t="s">
        <v>35</v>
      </c>
      <c r="D54" s="8">
        <v>0.68215418831703</v>
      </c>
      <c r="E54" s="8">
        <v>1.092224657146192</v>
      </c>
      <c r="F54" s="8">
        <v>2.092962325151923</v>
      </c>
      <c r="G54" s="8">
        <v>2.910378033185624</v>
      </c>
      <c r="H54" s="8">
        <v>2.701046526289242</v>
      </c>
      <c r="I54" s="8">
        <v>2.755838037691997</v>
      </c>
      <c r="J54" s="8">
        <v>1.412143631526481</v>
      </c>
      <c r="K54" s="8">
        <v>1.034647862141904</v>
      </c>
      <c r="L54" s="8">
        <v>1.747882508288384</v>
      </c>
      <c r="M54" s="8">
        <v>2.339183124621754</v>
      </c>
      <c r="N54" s="8">
        <v>3.525051409288238</v>
      </c>
      <c r="O54" s="8">
        <v>3.1629072409847</v>
      </c>
      <c r="P54" s="8">
        <v>2.999128800978525</v>
      </c>
      <c r="Q54" s="8">
        <v>1.326834151918299</v>
      </c>
      <c r="R54" s="8">
        <v>2.351836504221273</v>
      </c>
      <c r="S54" s="8">
        <v>5.434191593339921</v>
      </c>
      <c r="T54" s="8">
        <v>4.342238252960631</v>
      </c>
      <c r="U54" s="8">
        <v>5.115712697815482</v>
      </c>
      <c r="V54" s="8">
        <v>0.466749644381223</v>
      </c>
      <c r="W54" s="8">
        <v>2.716736679772756</v>
      </c>
      <c r="X54" s="8">
        <v>3.381138896561771</v>
      </c>
      <c r="Y54" s="8">
        <v>3.921390834095283</v>
      </c>
      <c r="Z54" s="8">
        <v>4.659835304760039</v>
      </c>
      <c r="AA54" s="38"/>
      <c r="AB54" s="38"/>
      <c r="AC54" s="38"/>
      <c r="AD54" s="38"/>
      <c r="AE54" s="8">
        <v>2.962623281482873</v>
      </c>
      <c r="AF54" s="38"/>
      <c r="AG54" s="8">
        <v>0.021622677414691</v>
      </c>
      <c r="AH54" s="38"/>
      <c r="AI54" s="8">
        <v>1.552342078079035</v>
      </c>
      <c r="AJ54" s="38"/>
      <c r="AK54" s="8">
        <v>2.139210619153158</v>
      </c>
      <c r="AL54" s="38"/>
      <c r="AM54" s="8">
        <v>3.039793042372704</v>
      </c>
      <c r="AN54" s="54"/>
      <c r="AO54" s="54"/>
    </row>
    <row r="55" spans="1:41" ht="13.5">
      <c r="A55" s="112"/>
      <c r="B55" s="7" t="s">
        <v>56</v>
      </c>
      <c r="C55" s="5" t="s">
        <v>35</v>
      </c>
      <c r="D55" s="9" t="s">
        <v>38</v>
      </c>
      <c r="E55" s="9" t="s">
        <v>38</v>
      </c>
      <c r="F55" s="9" t="s">
        <v>38</v>
      </c>
      <c r="G55" s="9" t="s">
        <v>38</v>
      </c>
      <c r="H55" s="9" t="s">
        <v>38</v>
      </c>
      <c r="I55" s="9">
        <v>4.287594867723525</v>
      </c>
      <c r="J55" s="9">
        <v>0.669076897670354</v>
      </c>
      <c r="K55" s="9">
        <v>-0.181674503557802</v>
      </c>
      <c r="L55" s="9">
        <v>1.450587777709234</v>
      </c>
      <c r="M55" s="9">
        <v>2.465864762804059</v>
      </c>
      <c r="N55" s="9">
        <v>2.420046724051795</v>
      </c>
      <c r="O55" s="9">
        <v>1.194409036052748</v>
      </c>
      <c r="P55" s="9">
        <v>3.658764419921035</v>
      </c>
      <c r="Q55" s="9">
        <v>3.367462346112233</v>
      </c>
      <c r="R55" s="9">
        <v>3.397360830042475</v>
      </c>
      <c r="S55" s="9">
        <v>5.969515735884863</v>
      </c>
      <c r="T55" s="9">
        <v>6.107216673697388</v>
      </c>
      <c r="U55" s="9">
        <v>2.099330121628253</v>
      </c>
      <c r="V55" s="9">
        <v>0.463842597361235</v>
      </c>
      <c r="W55" s="9">
        <v>-1.096421165133559</v>
      </c>
      <c r="X55" s="9">
        <v>0.004309119290516</v>
      </c>
      <c r="Y55" s="9">
        <v>1.353858611177746</v>
      </c>
      <c r="Z55" s="9">
        <v>3.70364899394443</v>
      </c>
      <c r="AA55" s="39"/>
      <c r="AB55" s="39"/>
      <c r="AC55" s="39"/>
      <c r="AD55" s="39"/>
      <c r="AE55" s="9">
        <v>2.983717884947914</v>
      </c>
      <c r="AF55" s="39"/>
      <c r="AG55" s="9">
        <v>-0.720966169505479</v>
      </c>
      <c r="AH55" s="39"/>
      <c r="AI55" s="9">
        <v>-2.169597245342477</v>
      </c>
      <c r="AJ55" s="39"/>
      <c r="AK55" s="9">
        <v>-1.234034804211118</v>
      </c>
      <c r="AL55" s="39"/>
      <c r="AM55" s="9">
        <v>-0.321439098391616</v>
      </c>
      <c r="AN55" s="55"/>
      <c r="AO55" s="55"/>
    </row>
    <row r="56" spans="1:41" ht="13.5">
      <c r="A56" s="112"/>
      <c r="B56" s="7" t="s">
        <v>57</v>
      </c>
      <c r="C56" s="5" t="s">
        <v>35</v>
      </c>
      <c r="D56" s="8">
        <v>-3.565260187529893</v>
      </c>
      <c r="E56" s="8">
        <v>-4.596358675820795</v>
      </c>
      <c r="F56" s="8">
        <v>-5.386609919088472</v>
      </c>
      <c r="G56" s="8">
        <v>-4.232614570119901</v>
      </c>
      <c r="H56" s="8">
        <v>-5.002670696595014</v>
      </c>
      <c r="I56" s="8">
        <v>-5.319882455304325</v>
      </c>
      <c r="J56" s="8">
        <v>-2.670811073335799</v>
      </c>
      <c r="K56" s="8">
        <v>-4.155438521946809</v>
      </c>
      <c r="L56" s="8">
        <v>-2.794433595517977</v>
      </c>
      <c r="M56" s="8">
        <v>-3.52286518093491</v>
      </c>
      <c r="N56" s="8">
        <v>-9.21735826063569</v>
      </c>
      <c r="O56" s="8">
        <v>-1.890197182217332</v>
      </c>
      <c r="P56" s="8">
        <v>-1.248257786270627</v>
      </c>
      <c r="Q56" s="8">
        <v>-0.872914275624063</v>
      </c>
      <c r="R56" s="8">
        <v>0.414300621710125</v>
      </c>
      <c r="S56" s="8">
        <v>1.972437553833472</v>
      </c>
      <c r="T56" s="8">
        <v>-0.254840518078722</v>
      </c>
      <c r="U56" s="8">
        <v>-2.107632186477278</v>
      </c>
      <c r="V56" s="8">
        <v>-3.153613100042627</v>
      </c>
      <c r="W56" s="8">
        <v>-1.766954949672501</v>
      </c>
      <c r="X56" s="8">
        <v>-0.282232225115365</v>
      </c>
      <c r="Y56" s="8">
        <v>0.516830304915452</v>
      </c>
      <c r="Z56" s="8">
        <v>0.162477066948258</v>
      </c>
      <c r="AA56" s="38"/>
      <c r="AB56" s="38"/>
      <c r="AC56" s="38"/>
      <c r="AD56" s="38"/>
      <c r="AE56" s="8">
        <v>0.539895945497528</v>
      </c>
      <c r="AF56" s="38"/>
      <c r="AG56" s="8">
        <v>-5.392330832681385</v>
      </c>
      <c r="AH56" s="38"/>
      <c r="AI56" s="8">
        <v>-5.838727181476488</v>
      </c>
      <c r="AJ56" s="38"/>
      <c r="AK56" s="8">
        <v>-4.042061940098392</v>
      </c>
      <c r="AL56" s="38"/>
      <c r="AM56" s="8">
        <v>-3.081291271245666</v>
      </c>
      <c r="AN56" s="54"/>
      <c r="AO56" s="54"/>
    </row>
    <row r="57" spans="1:41" ht="13.5">
      <c r="A57" s="112"/>
      <c r="B57" s="7" t="s">
        <v>58</v>
      </c>
      <c r="C57" s="5" t="s">
        <v>35</v>
      </c>
      <c r="D57" s="9" t="s">
        <v>38</v>
      </c>
      <c r="E57" s="9">
        <v>-6.272653488209587</v>
      </c>
      <c r="F57" s="9">
        <v>-1.99029004143889</v>
      </c>
      <c r="G57" s="9">
        <v>-4.431884908984145</v>
      </c>
      <c r="H57" s="9">
        <v>-3.332315125933742</v>
      </c>
      <c r="I57" s="9">
        <v>-4.423123179303525</v>
      </c>
      <c r="J57" s="9">
        <v>-3.374299558755854</v>
      </c>
      <c r="K57" s="9">
        <v>-2.956291390728477</v>
      </c>
      <c r="L57" s="9">
        <v>-0.256028360064499</v>
      </c>
      <c r="M57" s="9">
        <v>2.890842608406598</v>
      </c>
      <c r="N57" s="9">
        <v>2.726628134333168</v>
      </c>
      <c r="O57" s="9">
        <v>2.746433893974878</v>
      </c>
      <c r="P57" s="9">
        <v>1.407553970928182</v>
      </c>
      <c r="Q57" s="9">
        <v>0.346742819654417</v>
      </c>
      <c r="R57" s="9">
        <v>-0.00364640606339</v>
      </c>
      <c r="S57" s="9">
        <v>1.911968229301563</v>
      </c>
      <c r="T57" s="9">
        <v>1.678123411831351</v>
      </c>
      <c r="U57" s="9">
        <v>3.596098066034492</v>
      </c>
      <c r="V57" s="9">
        <v>3.807412465604503</v>
      </c>
      <c r="W57" s="9">
        <v>3.869634095036339</v>
      </c>
      <c r="X57" s="9">
        <v>4.52993711605874</v>
      </c>
      <c r="Y57" s="9">
        <v>5.144180224744855</v>
      </c>
      <c r="Z57" s="9">
        <v>3.96355963390379</v>
      </c>
      <c r="AA57" s="39"/>
      <c r="AB57" s="39"/>
      <c r="AC57" s="39"/>
      <c r="AD57" s="39"/>
      <c r="AE57" s="9">
        <v>0.367459398332334</v>
      </c>
      <c r="AF57" s="39"/>
      <c r="AG57" s="9">
        <v>-3.668532302824995</v>
      </c>
      <c r="AH57" s="39"/>
      <c r="AI57" s="9">
        <v>-5.310197937655595</v>
      </c>
      <c r="AJ57" s="39"/>
      <c r="AK57" s="9">
        <v>-4.511612479496147</v>
      </c>
      <c r="AL57" s="39"/>
      <c r="AM57" s="9">
        <v>-3.446952193547107</v>
      </c>
      <c r="AN57" s="55"/>
      <c r="AO57" s="55"/>
    </row>
    <row r="58" spans="1:41" ht="13.5">
      <c r="A58" s="112"/>
      <c r="B58" s="7" t="s">
        <v>59</v>
      </c>
      <c r="C58" s="5" t="s">
        <v>35</v>
      </c>
      <c r="D58" s="8">
        <v>9.255118790112379</v>
      </c>
      <c r="E58" s="8">
        <v>5.490514710354055</v>
      </c>
      <c r="F58" s="8">
        <v>4.26695467185306</v>
      </c>
      <c r="G58" s="8">
        <v>2.481186752404687</v>
      </c>
      <c r="H58" s="8">
        <v>1.698426737922643</v>
      </c>
      <c r="I58" s="8">
        <v>2.084125142178881</v>
      </c>
      <c r="J58" s="8">
        <v>0.102716708294383</v>
      </c>
      <c r="K58" s="8">
        <v>-1.759285022196732</v>
      </c>
      <c r="L58" s="8">
        <v>-1.358988320538972</v>
      </c>
      <c r="M58" s="8">
        <v>0.253926159249505</v>
      </c>
      <c r="N58" s="8">
        <v>3.220278619558065</v>
      </c>
      <c r="O58" s="8">
        <v>6.291374835550043</v>
      </c>
      <c r="P58" s="8">
        <v>7.63375700851073</v>
      </c>
      <c r="Q58" s="8">
        <v>3.320793433652532</v>
      </c>
      <c r="R58" s="8">
        <v>5.99213172904448</v>
      </c>
      <c r="S58" s="8">
        <v>15.37353408392017</v>
      </c>
      <c r="T58" s="8">
        <v>13.31723586884666</v>
      </c>
      <c r="U58" s="8">
        <v>9.21022601200281</v>
      </c>
      <c r="V58" s="8">
        <v>7.292707794143023</v>
      </c>
      <c r="W58" s="8">
        <v>11.13765474383291</v>
      </c>
      <c r="X58" s="8">
        <v>15.08674240574802</v>
      </c>
      <c r="Y58" s="8">
        <v>18.48245000284778</v>
      </c>
      <c r="Z58" s="8">
        <v>17.72352448133657</v>
      </c>
      <c r="AA58" s="38"/>
      <c r="AB58" s="38"/>
      <c r="AC58" s="38"/>
      <c r="AD58" s="38"/>
      <c r="AE58" s="8">
        <v>19.25786713286713</v>
      </c>
      <c r="AF58" s="38"/>
      <c r="AG58" s="8">
        <v>9.858634905900118</v>
      </c>
      <c r="AH58" s="38"/>
      <c r="AI58" s="8">
        <v>9.522826815896874</v>
      </c>
      <c r="AJ58" s="38"/>
      <c r="AK58" s="8">
        <v>8.743646532369972</v>
      </c>
      <c r="AL58" s="38"/>
      <c r="AM58" s="8">
        <v>8.800448794960523</v>
      </c>
      <c r="AN58" s="54"/>
      <c r="AO58" s="54"/>
    </row>
    <row r="59" spans="1:41" ht="13.5">
      <c r="A59" s="112"/>
      <c r="B59" s="7" t="s">
        <v>60</v>
      </c>
      <c r="C59" s="5" t="s">
        <v>35</v>
      </c>
      <c r="D59" s="9" t="s">
        <v>38</v>
      </c>
      <c r="E59" s="9" t="s">
        <v>38</v>
      </c>
      <c r="F59" s="9" t="s">
        <v>38</v>
      </c>
      <c r="G59" s="9" t="s">
        <v>38</v>
      </c>
      <c r="H59" s="9" t="s">
        <v>38</v>
      </c>
      <c r="I59" s="9" t="s">
        <v>38</v>
      </c>
      <c r="J59" s="9" t="s">
        <v>38</v>
      </c>
      <c r="K59" s="9" t="s">
        <v>38</v>
      </c>
      <c r="L59" s="9" t="s">
        <v>38</v>
      </c>
      <c r="M59" s="9" t="s">
        <v>38</v>
      </c>
      <c r="N59" s="9">
        <v>-4.414080938950654</v>
      </c>
      <c r="O59" s="9">
        <v>-4.877444477300375</v>
      </c>
      <c r="P59" s="9">
        <v>-4.644747914368652</v>
      </c>
      <c r="Q59" s="9">
        <v>-4.291380958775884</v>
      </c>
      <c r="R59" s="9">
        <v>-2.320793866563855</v>
      </c>
      <c r="S59" s="9">
        <v>-3.034184617231843</v>
      </c>
      <c r="T59" s="9">
        <v>-5.263238784159182</v>
      </c>
      <c r="U59" s="9">
        <v>-4.981525468461336</v>
      </c>
      <c r="V59" s="9">
        <v>-6.184673849426432</v>
      </c>
      <c r="W59" s="9">
        <v>-5.396970852801193</v>
      </c>
      <c r="X59" s="9">
        <v>-4.075020093250591</v>
      </c>
      <c r="Y59" s="9">
        <v>-3.631166032825099</v>
      </c>
      <c r="Z59" s="9">
        <v>-1.883148422232166</v>
      </c>
      <c r="AA59" s="39"/>
      <c r="AB59" s="39"/>
      <c r="AC59" s="39"/>
      <c r="AD59" s="39"/>
      <c r="AE59" s="9">
        <v>-3.680866575417018</v>
      </c>
      <c r="AF59" s="39"/>
      <c r="AG59" s="9">
        <v>-6.798034352796514</v>
      </c>
      <c r="AH59" s="39"/>
      <c r="AI59" s="9">
        <v>-7.872904133374668</v>
      </c>
      <c r="AJ59" s="39"/>
      <c r="AK59" s="9">
        <v>-6.731612397071267</v>
      </c>
      <c r="AL59" s="39"/>
      <c r="AM59" s="9">
        <v>-4.822672124388755</v>
      </c>
      <c r="AN59" s="55"/>
      <c r="AO59" s="55"/>
    </row>
    <row r="60" spans="1:41" ht="13.5">
      <c r="A60" s="112"/>
      <c r="B60" s="7" t="s">
        <v>61</v>
      </c>
      <c r="C60" s="5" t="s">
        <v>35</v>
      </c>
      <c r="D60" s="8">
        <v>-6.756510017202013</v>
      </c>
      <c r="E60" s="8">
        <v>-6.526450222755112</v>
      </c>
      <c r="F60" s="8">
        <v>-6.271486935026957</v>
      </c>
      <c r="G60" s="8">
        <v>-3.301895539582751</v>
      </c>
      <c r="H60" s="8">
        <v>-2.658288164919124</v>
      </c>
      <c r="I60" s="8">
        <v>-5.623555653135759</v>
      </c>
      <c r="J60" s="8">
        <v>-6.622890358172719</v>
      </c>
      <c r="K60" s="8">
        <v>-4.138519241746037</v>
      </c>
      <c r="L60" s="8">
        <v>-7.477501977537006</v>
      </c>
      <c r="M60" s="8">
        <v>-7.09547430178348</v>
      </c>
      <c r="N60" s="8">
        <v>-5.034081675216052</v>
      </c>
      <c r="O60" s="8">
        <v>-4.537195311912512</v>
      </c>
      <c r="P60" s="8">
        <v>-3.386565248649751</v>
      </c>
      <c r="Q60" s="8">
        <v>-3.478492191941815</v>
      </c>
      <c r="R60" s="8">
        <v>-2.716259666706654</v>
      </c>
      <c r="S60" s="8">
        <v>-2.93510383245084</v>
      </c>
      <c r="T60" s="8">
        <v>-4.323409889448765</v>
      </c>
      <c r="U60" s="8">
        <v>-2.943655047269878</v>
      </c>
      <c r="V60" s="8">
        <v>-3.090218760881756</v>
      </c>
      <c r="W60" s="8">
        <v>-3.407597411759963</v>
      </c>
      <c r="X60" s="8">
        <v>-5.88182217350719</v>
      </c>
      <c r="Y60" s="8">
        <v>-4.071844735308542</v>
      </c>
      <c r="Z60" s="8">
        <v>-2.831307200736768</v>
      </c>
      <c r="AA60" s="38"/>
      <c r="AB60" s="38"/>
      <c r="AC60" s="38"/>
      <c r="AD60" s="38"/>
      <c r="AE60" s="8">
        <v>-2.998485213839347</v>
      </c>
      <c r="AF60" s="38"/>
      <c r="AG60" s="8">
        <v>-9.35758950623875</v>
      </c>
      <c r="AH60" s="38"/>
      <c r="AI60" s="8">
        <v>-7.312238631887507</v>
      </c>
      <c r="AJ60" s="38"/>
      <c r="AK60" s="8">
        <v>-5.02202851176677</v>
      </c>
      <c r="AL60" s="38"/>
      <c r="AM60" s="8">
        <v>-4.362322555698738</v>
      </c>
      <c r="AN60" s="54"/>
      <c r="AO60" s="54"/>
    </row>
    <row r="61" spans="1:41" ht="13.5">
      <c r="A61" s="112"/>
      <c r="B61" s="7" t="s">
        <v>62</v>
      </c>
      <c r="C61" s="5" t="s">
        <v>35</v>
      </c>
      <c r="D61" s="9" t="s">
        <v>38</v>
      </c>
      <c r="E61" s="9" t="s">
        <v>38</v>
      </c>
      <c r="F61" s="9" t="s">
        <v>38</v>
      </c>
      <c r="G61" s="9" t="s">
        <v>38</v>
      </c>
      <c r="H61" s="9" t="s">
        <v>38</v>
      </c>
      <c r="I61" s="9" t="s">
        <v>38</v>
      </c>
      <c r="J61" s="9" t="s">
        <v>38</v>
      </c>
      <c r="K61" s="9" t="s">
        <v>38</v>
      </c>
      <c r="L61" s="9" t="s">
        <v>38</v>
      </c>
      <c r="M61" s="9" t="s">
        <v>38</v>
      </c>
      <c r="N61" s="9">
        <v>-3.406896538694923</v>
      </c>
      <c r="O61" s="9">
        <v>-9.918234986556671</v>
      </c>
      <c r="P61" s="9">
        <v>-6.313613266329754</v>
      </c>
      <c r="Q61" s="9">
        <v>-5.337821626351024</v>
      </c>
      <c r="R61" s="9">
        <v>-7.430077657293442</v>
      </c>
      <c r="S61" s="9">
        <v>-12.27667320900823</v>
      </c>
      <c r="T61" s="9">
        <v>-6.514021150133924</v>
      </c>
      <c r="U61" s="9">
        <v>-8.22233432945438</v>
      </c>
      <c r="V61" s="9">
        <v>-2.777873199171179</v>
      </c>
      <c r="W61" s="9">
        <v>-2.360663552834618</v>
      </c>
      <c r="X61" s="9">
        <v>-2.815421429938543</v>
      </c>
      <c r="Y61" s="9">
        <v>-3.170894082943707</v>
      </c>
      <c r="Z61" s="9">
        <v>-1.811324041145311</v>
      </c>
      <c r="AA61" s="39"/>
      <c r="AB61" s="39"/>
      <c r="AC61" s="39"/>
      <c r="AD61" s="39"/>
      <c r="AE61" s="9">
        <v>-2.078561121957318</v>
      </c>
      <c r="AF61" s="39"/>
      <c r="AG61" s="9">
        <v>-7.894015659160713</v>
      </c>
      <c r="AH61" s="39"/>
      <c r="AI61" s="9">
        <v>-8.044190435241596</v>
      </c>
      <c r="AJ61" s="39"/>
      <c r="AK61" s="9">
        <v>-5.222080914162752</v>
      </c>
      <c r="AL61" s="39"/>
      <c r="AM61" s="9">
        <v>-3.954078225388516</v>
      </c>
      <c r="AN61" s="55"/>
      <c r="AO61" s="55"/>
    </row>
    <row r="62" spans="1:41" ht="13.5">
      <c r="A62" s="112"/>
      <c r="B62" s="7" t="s">
        <v>63</v>
      </c>
      <c r="C62" s="5" t="s">
        <v>35</v>
      </c>
      <c r="D62" s="8" t="s">
        <v>38</v>
      </c>
      <c r="E62" s="8" t="s">
        <v>38</v>
      </c>
      <c r="F62" s="8" t="s">
        <v>38</v>
      </c>
      <c r="G62" s="8" t="s">
        <v>38</v>
      </c>
      <c r="H62" s="8" t="s">
        <v>38</v>
      </c>
      <c r="I62" s="8" t="s">
        <v>38</v>
      </c>
      <c r="J62" s="8" t="s">
        <v>38</v>
      </c>
      <c r="K62" s="8" t="s">
        <v>38</v>
      </c>
      <c r="L62" s="8" t="s">
        <v>38</v>
      </c>
      <c r="M62" s="8" t="s">
        <v>38</v>
      </c>
      <c r="N62" s="8">
        <v>-8.357713878358426</v>
      </c>
      <c r="O62" s="8">
        <v>-1.121562587112302</v>
      </c>
      <c r="P62" s="8">
        <v>-2.365162882548487</v>
      </c>
      <c r="Q62" s="8">
        <v>-2.387797191236376</v>
      </c>
      <c r="R62" s="8">
        <v>-3.048365749891059</v>
      </c>
      <c r="S62" s="8">
        <v>-3.722548413375276</v>
      </c>
      <c r="T62" s="8">
        <v>-3.975303350234449</v>
      </c>
      <c r="U62" s="8">
        <v>-2.454777955578348</v>
      </c>
      <c r="V62" s="8">
        <v>-2.676396429061102</v>
      </c>
      <c r="W62" s="8">
        <v>-2.218441605571476</v>
      </c>
      <c r="X62" s="8">
        <v>-1.432610044867532</v>
      </c>
      <c r="Y62" s="8">
        <v>-1.301871024265463</v>
      </c>
      <c r="Z62" s="8">
        <v>-0.003850389955224</v>
      </c>
      <c r="AA62" s="38"/>
      <c r="AB62" s="38"/>
      <c r="AC62" s="38"/>
      <c r="AD62" s="38"/>
      <c r="AE62" s="8">
        <v>-1.787049606821289</v>
      </c>
      <c r="AF62" s="38"/>
      <c r="AG62" s="8">
        <v>-5.823295476780674</v>
      </c>
      <c r="AH62" s="38"/>
      <c r="AI62" s="8">
        <v>-5.704342025106482</v>
      </c>
      <c r="AJ62" s="38"/>
      <c r="AK62" s="8">
        <v>-4.745681429737739</v>
      </c>
      <c r="AL62" s="38"/>
      <c r="AM62" s="8">
        <v>-3.949000482678643</v>
      </c>
      <c r="AN62" s="54"/>
      <c r="AO62" s="54"/>
    </row>
    <row r="63" spans="1:41" ht="13.5">
      <c r="A63" s="112"/>
      <c r="B63" s="7" t="s">
        <v>64</v>
      </c>
      <c r="C63" s="5" t="s">
        <v>35</v>
      </c>
      <c r="D63" s="9">
        <v>-7.320676027526255</v>
      </c>
      <c r="E63" s="9">
        <v>-6.355616138621882</v>
      </c>
      <c r="F63" s="9">
        <v>-3.36686014273657</v>
      </c>
      <c r="G63" s="9">
        <v>-3.417148880017699</v>
      </c>
      <c r="H63" s="9">
        <v>-2.902566780970337</v>
      </c>
      <c r="I63" s="9">
        <v>-4.135892354558292</v>
      </c>
      <c r="J63" s="9">
        <v>-4.826271304688811</v>
      </c>
      <c r="K63" s="9">
        <v>-3.955934295783184</v>
      </c>
      <c r="L63" s="9">
        <v>-7.297903086359659</v>
      </c>
      <c r="M63" s="9">
        <v>-6.759832704211724</v>
      </c>
      <c r="N63" s="9">
        <v>-6.482038438747331</v>
      </c>
      <c r="O63" s="9">
        <v>-4.855493769190997</v>
      </c>
      <c r="P63" s="9">
        <v>-3.379101089258039</v>
      </c>
      <c r="Q63" s="9">
        <v>-3.218577442154023</v>
      </c>
      <c r="R63" s="9">
        <v>-1.434108928134193</v>
      </c>
      <c r="S63" s="9">
        <v>-0.996885427194679</v>
      </c>
      <c r="T63" s="9">
        <v>-0.65993024601941</v>
      </c>
      <c r="U63" s="9">
        <v>-0.476682857793271</v>
      </c>
      <c r="V63" s="9">
        <v>-0.229011826104283</v>
      </c>
      <c r="W63" s="9">
        <v>-0.354916876921723</v>
      </c>
      <c r="X63" s="9">
        <v>0.963036646449353</v>
      </c>
      <c r="Y63" s="9">
        <v>2.016084788536642</v>
      </c>
      <c r="Z63" s="9">
        <v>1.903777465812781</v>
      </c>
      <c r="AA63" s="39"/>
      <c r="AB63" s="39"/>
      <c r="AC63" s="39"/>
      <c r="AD63" s="39"/>
      <c r="AE63" s="9">
        <v>-4.150446088864872</v>
      </c>
      <c r="AF63" s="39"/>
      <c r="AG63" s="9">
        <v>-11.12690409274381</v>
      </c>
      <c r="AH63" s="39"/>
      <c r="AI63" s="9">
        <v>-9.171019768719004</v>
      </c>
      <c r="AJ63" s="39"/>
      <c r="AK63" s="9">
        <v>-6.349743016257363</v>
      </c>
      <c r="AL63" s="39"/>
      <c r="AM63" s="9">
        <v>-4.440111934714219</v>
      </c>
      <c r="AN63" s="55"/>
      <c r="AO63" s="55"/>
    </row>
    <row r="64" spans="1:41" ht="13.5">
      <c r="A64" s="112"/>
      <c r="B64" s="7" t="s">
        <v>65</v>
      </c>
      <c r="C64" s="5" t="s">
        <v>35</v>
      </c>
      <c r="D64" s="8">
        <v>-3.659835841363974</v>
      </c>
      <c r="E64" s="8">
        <v>-0.34395342614971</v>
      </c>
      <c r="F64" s="8">
        <v>3.286238110817102</v>
      </c>
      <c r="G64" s="8">
        <v>3.298342255940047</v>
      </c>
      <c r="H64" s="8">
        <v>3.229310257948884</v>
      </c>
      <c r="I64" s="8">
        <v>3.353945389465106</v>
      </c>
      <c r="J64" s="8">
        <v>-0.075885514923065</v>
      </c>
      <c r="K64" s="8">
        <v>-8.860404269591529</v>
      </c>
      <c r="L64" s="8">
        <v>-11.17319039694354</v>
      </c>
      <c r="M64" s="8">
        <v>-9.066787085336003</v>
      </c>
      <c r="N64" s="8">
        <v>-7.329124241879999</v>
      </c>
      <c r="O64" s="8">
        <v>-3.324046679594268</v>
      </c>
      <c r="P64" s="8">
        <v>-1.6378787659313</v>
      </c>
      <c r="Q64" s="8">
        <v>0.881322888025025</v>
      </c>
      <c r="R64" s="8">
        <v>0.786140802021684</v>
      </c>
      <c r="S64" s="8">
        <v>3.589578568821073</v>
      </c>
      <c r="T64" s="8">
        <v>1.582511468353824</v>
      </c>
      <c r="U64" s="8">
        <v>-1.47792423566579</v>
      </c>
      <c r="V64" s="8">
        <v>-1.261166104161833</v>
      </c>
      <c r="W64" s="8">
        <v>0.417331057961478</v>
      </c>
      <c r="X64" s="8">
        <v>1.946395847438506</v>
      </c>
      <c r="Y64" s="8">
        <v>2.215841167201007</v>
      </c>
      <c r="Z64" s="8">
        <v>3.534112727437909</v>
      </c>
      <c r="AA64" s="38"/>
      <c r="AB64" s="38"/>
      <c r="AC64" s="38"/>
      <c r="AD64" s="38"/>
      <c r="AE64" s="8">
        <v>2.197899652701173</v>
      </c>
      <c r="AF64" s="38"/>
      <c r="AG64" s="8">
        <v>-1.183750847007174</v>
      </c>
      <c r="AH64" s="38"/>
      <c r="AI64" s="8">
        <v>-1.166509345754141</v>
      </c>
      <c r="AJ64" s="38"/>
      <c r="AK64" s="8">
        <v>-0.56505196683926</v>
      </c>
      <c r="AL64" s="38"/>
      <c r="AM64" s="8">
        <v>0.615192141478743</v>
      </c>
      <c r="AN64" s="54"/>
      <c r="AO64" s="54"/>
    </row>
    <row r="65" spans="1:41" ht="13.5">
      <c r="A65" s="112"/>
      <c r="B65" s="7" t="s">
        <v>66</v>
      </c>
      <c r="C65" s="5" t="s">
        <v>35</v>
      </c>
      <c r="D65" s="9" t="s">
        <v>38</v>
      </c>
      <c r="E65" s="9" t="s">
        <v>38</v>
      </c>
      <c r="F65" s="9" t="s">
        <v>38</v>
      </c>
      <c r="G65" s="9" t="s">
        <v>38</v>
      </c>
      <c r="H65" s="9" t="s">
        <v>38</v>
      </c>
      <c r="I65" s="9">
        <v>-0.109104963096577</v>
      </c>
      <c r="J65" s="9">
        <v>-1.824129633250126</v>
      </c>
      <c r="K65" s="9">
        <v>-3.108705423191614</v>
      </c>
      <c r="L65" s="9">
        <v>-3.497776632147164</v>
      </c>
      <c r="M65" s="9">
        <v>-2.776322586637639</v>
      </c>
      <c r="N65" s="9">
        <v>-1.956482587418386</v>
      </c>
      <c r="O65" s="9">
        <v>-1.811601292451583</v>
      </c>
      <c r="P65" s="9">
        <v>-2.817023040321282</v>
      </c>
      <c r="Q65" s="9">
        <v>-1.922931185693831</v>
      </c>
      <c r="R65" s="9">
        <v>-0.454502160321169</v>
      </c>
      <c r="S65" s="9">
        <v>0.066085471042253</v>
      </c>
      <c r="T65" s="9">
        <v>-0.130856814175497</v>
      </c>
      <c r="U65" s="9">
        <v>-1.19975744462967</v>
      </c>
      <c r="V65" s="9">
        <v>-1.746593268598748</v>
      </c>
      <c r="W65" s="9">
        <v>-1.789588137015408</v>
      </c>
      <c r="X65" s="9">
        <v>-0.707813916175746</v>
      </c>
      <c r="Y65" s="9">
        <v>0.847989365958139</v>
      </c>
      <c r="Z65" s="9">
        <v>1.685580045306919</v>
      </c>
      <c r="AA65" s="39"/>
      <c r="AB65" s="39"/>
      <c r="AC65" s="39"/>
      <c r="AD65" s="39"/>
      <c r="AE65" s="9">
        <v>2.308684873460428</v>
      </c>
      <c r="AF65" s="39"/>
      <c r="AG65" s="9">
        <v>1.203073129247198</v>
      </c>
      <c r="AH65" s="39"/>
      <c r="AI65" s="9">
        <v>-0.71497240255181</v>
      </c>
      <c r="AJ65" s="39"/>
      <c r="AK65" s="9">
        <v>-0.433948904366283</v>
      </c>
      <c r="AL65" s="39"/>
      <c r="AM65" s="9">
        <v>-0.047575972459147</v>
      </c>
      <c r="AN65" s="55"/>
      <c r="AO65" s="55"/>
    </row>
    <row r="66" spans="1:41" ht="13.5">
      <c r="A66" s="112"/>
      <c r="B66" s="7" t="s">
        <v>67</v>
      </c>
      <c r="C66" s="5" t="s">
        <v>35</v>
      </c>
      <c r="D66" s="8">
        <v>-3.242087232913683</v>
      </c>
      <c r="E66" s="8">
        <v>-2.963962323906224</v>
      </c>
      <c r="F66" s="8">
        <v>-2.064315957682573</v>
      </c>
      <c r="G66" s="8">
        <v>-0.073352699003156</v>
      </c>
      <c r="H66" s="8">
        <v>0.222740893324247</v>
      </c>
      <c r="I66" s="8">
        <v>-2.03583133286456</v>
      </c>
      <c r="J66" s="8">
        <v>-3.41811099381289</v>
      </c>
      <c r="K66" s="8">
        <v>-6.518132716049379</v>
      </c>
      <c r="L66" s="8">
        <v>-7.97757858501122</v>
      </c>
      <c r="M66" s="8">
        <v>-6.83028685963806</v>
      </c>
      <c r="N66" s="8">
        <v>-5.835535808287852</v>
      </c>
      <c r="O66" s="8">
        <v>-4.154524731171786</v>
      </c>
      <c r="P66" s="8">
        <v>-2.238782595706029</v>
      </c>
      <c r="Q66" s="8">
        <v>-0.095210794651815</v>
      </c>
      <c r="R66" s="8">
        <v>0.928472214744865</v>
      </c>
      <c r="S66" s="8">
        <v>3.674837409488464</v>
      </c>
      <c r="T66" s="8">
        <v>0.647564952222876</v>
      </c>
      <c r="U66" s="8">
        <v>-1.973569215778886</v>
      </c>
      <c r="V66" s="8">
        <v>-3.704158645873731</v>
      </c>
      <c r="W66" s="8">
        <v>-3.568958465646292</v>
      </c>
      <c r="X66" s="8">
        <v>-3.285334490111304</v>
      </c>
      <c r="Y66" s="8">
        <v>-2.739537310208132</v>
      </c>
      <c r="Z66" s="8">
        <v>-2.834049307930768</v>
      </c>
      <c r="AA66" s="38"/>
      <c r="AB66" s="38"/>
      <c r="AC66" s="38"/>
      <c r="AD66" s="38"/>
      <c r="AE66" s="8">
        <v>-4.816129166147846</v>
      </c>
      <c r="AF66" s="38"/>
      <c r="AG66" s="8">
        <v>-10.98400584791123</v>
      </c>
      <c r="AH66" s="38"/>
      <c r="AI66" s="8">
        <v>-9.60209288701578</v>
      </c>
      <c r="AJ66" s="38"/>
      <c r="AK66" s="8">
        <v>-8.117505830002349</v>
      </c>
      <c r="AL66" s="38"/>
      <c r="AM66" s="8">
        <v>-6.545306093531063</v>
      </c>
      <c r="AN66" s="54"/>
      <c r="AO66" s="54"/>
    </row>
    <row r="67" spans="1:41" ht="13.5">
      <c r="A67" s="112"/>
      <c r="B67" s="7" t="s">
        <v>68</v>
      </c>
      <c r="C67" s="5" t="s">
        <v>35</v>
      </c>
      <c r="D67" s="9">
        <v>-5.109099639002009</v>
      </c>
      <c r="E67" s="9">
        <v>-5.342989428369637</v>
      </c>
      <c r="F67" s="9">
        <v>-4.401068333210172</v>
      </c>
      <c r="G67" s="9">
        <v>-3.658028497625198</v>
      </c>
      <c r="H67" s="9">
        <v>-3.316232300430946</v>
      </c>
      <c r="I67" s="9">
        <v>-4.344865335465324</v>
      </c>
      <c r="J67" s="9">
        <v>-5.029121676874552</v>
      </c>
      <c r="K67" s="9">
        <v>-5.882723932958075</v>
      </c>
      <c r="L67" s="9">
        <v>-5.075498794494044</v>
      </c>
      <c r="M67" s="9">
        <v>-3.702109341368919</v>
      </c>
      <c r="N67" s="9">
        <v>-3.298548476827891</v>
      </c>
      <c r="O67" s="9">
        <v>-2.290943072472643</v>
      </c>
      <c r="P67" s="9">
        <v>-0.885104442324194</v>
      </c>
      <c r="Q67" s="9">
        <v>0.306761547624801</v>
      </c>
      <c r="R67" s="9">
        <v>0.689314160474689</v>
      </c>
      <c r="S67" s="9">
        <v>1.472646014786753</v>
      </c>
      <c r="T67" s="9">
        <v>-0.631916139867346</v>
      </c>
      <c r="U67" s="9">
        <v>-3.969771571934638</v>
      </c>
      <c r="V67" s="9">
        <v>-4.965816817632105</v>
      </c>
      <c r="W67" s="9">
        <v>-4.436814054896674</v>
      </c>
      <c r="X67" s="9">
        <v>-3.258528093999427</v>
      </c>
      <c r="Y67" s="9">
        <v>-2.176853740132137</v>
      </c>
      <c r="Z67" s="9">
        <v>-2.902544482214226</v>
      </c>
      <c r="AA67" s="39"/>
      <c r="AB67" s="39"/>
      <c r="AC67" s="39"/>
      <c r="AD67" s="39"/>
      <c r="AE67" s="9">
        <v>-6.349921619867667</v>
      </c>
      <c r="AF67" s="39"/>
      <c r="AG67" s="9">
        <v>-11.28227465728927</v>
      </c>
      <c r="AH67" s="39"/>
      <c r="AI67" s="9">
        <v>-10.53327964051018</v>
      </c>
      <c r="AJ67" s="39"/>
      <c r="AK67" s="9">
        <v>-8.824435567253108</v>
      </c>
      <c r="AL67" s="39"/>
      <c r="AM67" s="9">
        <v>-6.752375651566032</v>
      </c>
      <c r="AN67" s="55"/>
      <c r="AO67" s="55"/>
    </row>
    <row r="68" spans="1:41" ht="13.5">
      <c r="A68" s="112"/>
      <c r="B68" s="7" t="s">
        <v>69</v>
      </c>
      <c r="C68" s="5" t="s">
        <v>35</v>
      </c>
      <c r="D68" s="8">
        <v>-4.47762996746075</v>
      </c>
      <c r="E68" s="8">
        <v>-4.37044124450458</v>
      </c>
      <c r="F68" s="8">
        <v>-3.489384651923511</v>
      </c>
      <c r="G68" s="8">
        <v>-2.818684919979599</v>
      </c>
      <c r="H68" s="8">
        <v>-2.359875114867031</v>
      </c>
      <c r="I68" s="8">
        <v>-3.068252021574501</v>
      </c>
      <c r="J68" s="8">
        <v>-3.767066770659309</v>
      </c>
      <c r="K68" s="8">
        <v>-4.603849553636838</v>
      </c>
      <c r="L68" s="8">
        <v>-5.104978626186648</v>
      </c>
      <c r="M68" s="8">
        <v>-4.327258771224218</v>
      </c>
      <c r="N68" s="8">
        <v>-4.827067663030856</v>
      </c>
      <c r="O68" s="8">
        <v>-3.244002791436419</v>
      </c>
      <c r="P68" s="8">
        <v>-1.849134174795393</v>
      </c>
      <c r="Q68" s="8">
        <v>-2.119162453940845</v>
      </c>
      <c r="R68" s="8">
        <v>-0.961337465242183</v>
      </c>
      <c r="S68" s="8">
        <v>0.079421274387371</v>
      </c>
      <c r="T68" s="8">
        <v>-1.444206928599742</v>
      </c>
      <c r="U68" s="8">
        <v>-3.301533463138564</v>
      </c>
      <c r="V68" s="8">
        <v>-4.053545642813191</v>
      </c>
      <c r="W68" s="8">
        <v>-3.391547668782192</v>
      </c>
      <c r="X68" s="8">
        <v>-2.718741453880806</v>
      </c>
      <c r="Y68" s="8">
        <v>-1.220365767579581</v>
      </c>
      <c r="Z68" s="8">
        <v>-1.270449477105593</v>
      </c>
      <c r="AA68" s="38"/>
      <c r="AB68" s="38"/>
      <c r="AC68" s="38"/>
      <c r="AD68" s="38"/>
      <c r="AE68" s="8">
        <v>-3.263051081950277</v>
      </c>
      <c r="AF68" s="38"/>
      <c r="AG68" s="8">
        <v>-7.921156338748647</v>
      </c>
      <c r="AH68" s="38"/>
      <c r="AI68" s="8">
        <v>-7.5675968267566</v>
      </c>
      <c r="AJ68" s="38"/>
      <c r="AK68" s="8">
        <v>-6.140898387316939</v>
      </c>
      <c r="AL68" s="38"/>
      <c r="AM68" s="8">
        <v>-4.732517148003042</v>
      </c>
      <c r="AN68" s="54"/>
      <c r="AO68" s="54"/>
    </row>
    <row r="69" spans="1:41" ht="13.5">
      <c r="A69" s="112"/>
      <c r="B69" s="7" t="s">
        <v>72</v>
      </c>
      <c r="C69" s="5" t="s">
        <v>35</v>
      </c>
      <c r="D69" s="9" t="s">
        <v>38</v>
      </c>
      <c r="E69" s="9" t="s">
        <v>38</v>
      </c>
      <c r="F69" s="9" t="s">
        <v>38</v>
      </c>
      <c r="G69" s="9" t="s">
        <v>38</v>
      </c>
      <c r="H69" s="9" t="s">
        <v>38</v>
      </c>
      <c r="I69" s="9" t="s">
        <v>38</v>
      </c>
      <c r="J69" s="9" t="s">
        <v>38</v>
      </c>
      <c r="K69" s="9" t="s">
        <v>38</v>
      </c>
      <c r="L69" s="9" t="s">
        <v>38</v>
      </c>
      <c r="M69" s="9" t="s">
        <v>38</v>
      </c>
      <c r="N69" s="9" t="s">
        <v>38</v>
      </c>
      <c r="O69" s="9" t="s">
        <v>38</v>
      </c>
      <c r="P69" s="9" t="s">
        <v>38</v>
      </c>
      <c r="Q69" s="9" t="s">
        <v>38</v>
      </c>
      <c r="R69" s="9">
        <v>-5.28490945452059</v>
      </c>
      <c r="S69" s="9">
        <v>-3.374893196510995</v>
      </c>
      <c r="T69" s="9">
        <v>-3.286181283770889</v>
      </c>
      <c r="U69" s="9">
        <v>-4.420930371960663</v>
      </c>
      <c r="V69" s="9">
        <v>-5.131140071059782</v>
      </c>
      <c r="W69" s="9">
        <v>-2.787951256666445</v>
      </c>
      <c r="X69" s="9">
        <v>-3.38108328047097</v>
      </c>
      <c r="Y69" s="9">
        <v>-3.54044493951815</v>
      </c>
      <c r="Z69" s="9">
        <v>-2.686307469487498</v>
      </c>
      <c r="AA69" s="39"/>
      <c r="AB69" s="39"/>
      <c r="AC69" s="39"/>
      <c r="AD69" s="39"/>
      <c r="AE69" s="9">
        <v>-1.904894675222978</v>
      </c>
      <c r="AF69" s="39"/>
      <c r="AG69" s="9">
        <v>-3.328710875126502</v>
      </c>
      <c r="AH69" s="39"/>
      <c r="AI69" s="9">
        <v>-0.941268641378755</v>
      </c>
      <c r="AJ69" s="39"/>
      <c r="AK69" s="9">
        <v>-0.490471894575619</v>
      </c>
      <c r="AL69" s="39"/>
      <c r="AM69" s="9">
        <v>-0.4358978723123</v>
      </c>
      <c r="AN69" s="55"/>
      <c r="AO69" s="55"/>
    </row>
    <row r="70" spans="1:41" ht="13.5">
      <c r="A70" s="112"/>
      <c r="B70" s="7" t="s">
        <v>73</v>
      </c>
      <c r="C70" s="5" t="s">
        <v>35</v>
      </c>
      <c r="D70" s="8" t="s">
        <v>38</v>
      </c>
      <c r="E70" s="8" t="s">
        <v>38</v>
      </c>
      <c r="F70" s="8" t="s">
        <v>38</v>
      </c>
      <c r="G70" s="8" t="s">
        <v>38</v>
      </c>
      <c r="H70" s="8" t="s">
        <v>38</v>
      </c>
      <c r="I70" s="8" t="s">
        <v>38</v>
      </c>
      <c r="J70" s="8" t="s">
        <v>38</v>
      </c>
      <c r="K70" s="8" t="s">
        <v>38</v>
      </c>
      <c r="L70" s="8" t="s">
        <v>38</v>
      </c>
      <c r="M70" s="8" t="s">
        <v>38</v>
      </c>
      <c r="N70" s="8">
        <v>-0.620922488196146</v>
      </c>
      <c r="O70" s="8">
        <v>-0.427833367097305</v>
      </c>
      <c r="P70" s="8">
        <v>-0.408852005718449</v>
      </c>
      <c r="Q70" s="8">
        <v>-0.914655966812125</v>
      </c>
      <c r="R70" s="8">
        <v>-1.554244892263109</v>
      </c>
      <c r="S70" s="8">
        <v>-1.950534692418092</v>
      </c>
      <c r="T70" s="8">
        <v>-1.561737413926817</v>
      </c>
      <c r="U70" s="8">
        <v>-1.59912148588388</v>
      </c>
      <c r="V70" s="8">
        <v>-1.220995760379443</v>
      </c>
      <c r="W70" s="8">
        <v>-0.368945733933342</v>
      </c>
      <c r="X70" s="8">
        <v>-0.219003285367201</v>
      </c>
      <c r="Y70" s="8">
        <v>0.482870219287512</v>
      </c>
      <c r="Z70" s="8">
        <v>1.949562425981655</v>
      </c>
      <c r="AA70" s="38"/>
      <c r="AB70" s="38"/>
      <c r="AC70" s="38"/>
      <c r="AD70" s="38"/>
      <c r="AE70" s="8">
        <v>0.885678186420718</v>
      </c>
      <c r="AF70" s="38"/>
      <c r="AG70" s="8">
        <v>-1.24430981922359</v>
      </c>
      <c r="AH70" s="38"/>
      <c r="AI70" s="8">
        <v>-1.870359770192319</v>
      </c>
      <c r="AJ70" s="38"/>
      <c r="AK70" s="8">
        <v>-2.22345675412292</v>
      </c>
      <c r="AL70" s="38"/>
      <c r="AM70" s="8">
        <v>-2.069583411874702</v>
      </c>
      <c r="AN70" s="54"/>
      <c r="AO70" s="54"/>
    </row>
    <row r="71" spans="1:41" ht="13.5">
      <c r="A71" s="112"/>
      <c r="B71" s="6" t="s">
        <v>74</v>
      </c>
      <c r="C71" s="5" t="s">
        <v>35</v>
      </c>
      <c r="D71" s="9">
        <v>-7.846162847928268</v>
      </c>
      <c r="E71" s="9">
        <v>-9.2156537044147</v>
      </c>
      <c r="F71" s="9">
        <v>-9.21022053815055</v>
      </c>
      <c r="G71" s="9">
        <v>-8.376349757858248</v>
      </c>
      <c r="H71" s="9">
        <v>-8.51663999151499</v>
      </c>
      <c r="I71" s="9">
        <v>-9.270851323575812</v>
      </c>
      <c r="J71" s="9">
        <v>-7.37135710998178</v>
      </c>
      <c r="K71" s="9">
        <v>-6.677851329286599</v>
      </c>
      <c r="L71" s="9">
        <v>-7.77303496607029</v>
      </c>
      <c r="M71" s="9">
        <v>-7.162135936212962</v>
      </c>
      <c r="N71" s="9">
        <v>-6.454552826554534</v>
      </c>
      <c r="O71" s="9">
        <v>-6.105186052815574</v>
      </c>
      <c r="P71" s="9">
        <v>-6.359587436791168</v>
      </c>
      <c r="Q71" s="9">
        <v>-8.8206339568314</v>
      </c>
      <c r="R71" s="9">
        <v>-9.372000609186163</v>
      </c>
      <c r="S71" s="9">
        <v>-8.605456946435261</v>
      </c>
      <c r="T71" s="9">
        <v>-9.976136701639826</v>
      </c>
      <c r="U71" s="9">
        <v>-9.088759863162894</v>
      </c>
      <c r="V71" s="9">
        <v>-9.06082826827204</v>
      </c>
      <c r="W71" s="9">
        <v>-7.174734309001075</v>
      </c>
      <c r="X71" s="9">
        <v>-6.916392539959129</v>
      </c>
      <c r="Y71" s="9">
        <v>-5.363791877509617</v>
      </c>
      <c r="Z71" s="9">
        <v>-4.309050117180314</v>
      </c>
      <c r="AA71" s="39"/>
      <c r="AB71" s="39"/>
      <c r="AC71" s="39"/>
      <c r="AD71" s="39"/>
      <c r="AE71" s="9">
        <v>-7.006929521260645</v>
      </c>
      <c r="AF71" s="39"/>
      <c r="AG71" s="9">
        <v>-10.24954462215939</v>
      </c>
      <c r="AH71" s="39"/>
      <c r="AI71" s="9">
        <v>-8.316623592800843</v>
      </c>
      <c r="AJ71" s="39"/>
      <c r="AK71" s="9">
        <v>-7.613454927049879</v>
      </c>
      <c r="AL71" s="39"/>
      <c r="AM71" s="9">
        <v>-6.800361720794933</v>
      </c>
      <c r="AN71" s="55"/>
      <c r="AO71" s="55"/>
    </row>
    <row r="72" spans="1:41" ht="13.5">
      <c r="A72" s="112"/>
      <c r="B72" s="7" t="s">
        <v>75</v>
      </c>
      <c r="C72" s="5" t="s">
        <v>35</v>
      </c>
      <c r="D72" s="8" t="s">
        <v>38</v>
      </c>
      <c r="E72" s="8" t="s">
        <v>38</v>
      </c>
      <c r="F72" s="8" t="s">
        <v>38</v>
      </c>
      <c r="G72" s="8" t="s">
        <v>38</v>
      </c>
      <c r="H72" s="8" t="s">
        <v>38</v>
      </c>
      <c r="I72" s="8" t="s">
        <v>38</v>
      </c>
      <c r="J72" s="8" t="s">
        <v>38</v>
      </c>
      <c r="K72" s="8" t="s">
        <v>38</v>
      </c>
      <c r="L72" s="8" t="s">
        <v>38</v>
      </c>
      <c r="M72" s="8" t="s">
        <v>38</v>
      </c>
      <c r="N72" s="8" t="s">
        <v>38</v>
      </c>
      <c r="O72" s="8" t="s">
        <v>38</v>
      </c>
      <c r="P72" s="8" t="s">
        <v>38</v>
      </c>
      <c r="Q72" s="8" t="s">
        <v>38</v>
      </c>
      <c r="R72" s="8" t="s">
        <v>38</v>
      </c>
      <c r="S72" s="8" t="s">
        <v>38</v>
      </c>
      <c r="T72" s="8" t="s">
        <v>38</v>
      </c>
      <c r="U72" s="8" t="s">
        <v>38</v>
      </c>
      <c r="V72" s="8" t="s">
        <v>38</v>
      </c>
      <c r="W72" s="8" t="s">
        <v>38</v>
      </c>
      <c r="X72" s="8" t="s">
        <v>38</v>
      </c>
      <c r="Y72" s="8">
        <v>-1</v>
      </c>
      <c r="Z72" s="8">
        <v>-1.2</v>
      </c>
      <c r="AA72" s="38"/>
      <c r="AB72" s="38"/>
      <c r="AC72" s="38"/>
      <c r="AD72" s="38"/>
      <c r="AE72" s="8">
        <v>-0.1</v>
      </c>
      <c r="AF72" s="38"/>
      <c r="AG72" s="8">
        <v>-1.634466213479406</v>
      </c>
      <c r="AH72" s="38"/>
      <c r="AI72" s="8">
        <v>-1.433682531736777</v>
      </c>
      <c r="AJ72" s="38"/>
      <c r="AK72" s="8">
        <v>-1.314749469989678</v>
      </c>
      <c r="AL72" s="38"/>
      <c r="AM72" s="8">
        <v>-1.283297345432439</v>
      </c>
      <c r="AN72" s="54"/>
      <c r="AO72" s="54"/>
    </row>
    <row r="73" spans="1:41" ht="13.5">
      <c r="A73" s="112"/>
      <c r="B73" s="7" t="s">
        <v>76</v>
      </c>
      <c r="C73" s="5" t="s">
        <v>35</v>
      </c>
      <c r="D73" s="9" t="s">
        <v>38</v>
      </c>
      <c r="E73" s="9" t="s">
        <v>38</v>
      </c>
      <c r="F73" s="9" t="s">
        <v>38</v>
      </c>
      <c r="G73" s="9" t="s">
        <v>38</v>
      </c>
      <c r="H73" s="9" t="s">
        <v>38</v>
      </c>
      <c r="I73" s="9" t="s">
        <v>38</v>
      </c>
      <c r="J73" s="9" t="s">
        <v>38</v>
      </c>
      <c r="K73" s="9" t="s">
        <v>38</v>
      </c>
      <c r="L73" s="9" t="s">
        <v>38</v>
      </c>
      <c r="M73" s="9" t="s">
        <v>38</v>
      </c>
      <c r="N73" s="9" t="s">
        <v>38</v>
      </c>
      <c r="O73" s="9" t="s">
        <v>38</v>
      </c>
      <c r="P73" s="9" t="s">
        <v>38</v>
      </c>
      <c r="Q73" s="9" t="s">
        <v>38</v>
      </c>
      <c r="R73" s="9" t="s">
        <v>38</v>
      </c>
      <c r="S73" s="9" t="s">
        <v>38</v>
      </c>
      <c r="T73" s="9" t="s">
        <v>38</v>
      </c>
      <c r="U73" s="9">
        <v>-0.463937559161676</v>
      </c>
      <c r="V73" s="9">
        <v>1.864397151646417</v>
      </c>
      <c r="W73" s="9">
        <v>6.220333148258764</v>
      </c>
      <c r="X73" s="9">
        <v>6.205720982734867</v>
      </c>
      <c r="Y73" s="9">
        <v>7.862278537326987</v>
      </c>
      <c r="Z73" s="9">
        <v>7.070575957174392</v>
      </c>
      <c r="AA73" s="39"/>
      <c r="AB73" s="39"/>
      <c r="AC73" s="39"/>
      <c r="AD73" s="39"/>
      <c r="AE73" s="9">
        <v>5.728441001553439</v>
      </c>
      <c r="AF73" s="39"/>
      <c r="AG73" s="9">
        <v>-5.33875824529053</v>
      </c>
      <c r="AH73" s="39"/>
      <c r="AI73" s="9">
        <v>-2.714263189575062</v>
      </c>
      <c r="AJ73" s="39"/>
      <c r="AK73" s="9">
        <v>-1.992962576318099</v>
      </c>
      <c r="AL73" s="39"/>
      <c r="AM73" s="9">
        <v>-0.944368901932734</v>
      </c>
      <c r="AN73" s="55"/>
      <c r="AO73" s="55"/>
    </row>
    <row r="74" spans="1:41" ht="13.5">
      <c r="A74" s="112"/>
      <c r="B74" s="7" t="s">
        <v>77</v>
      </c>
      <c r="C74" s="5" t="s">
        <v>35</v>
      </c>
      <c r="D74" s="8" t="s">
        <v>38</v>
      </c>
      <c r="E74" s="8" t="s">
        <v>38</v>
      </c>
      <c r="F74" s="8" t="s">
        <v>38</v>
      </c>
      <c r="G74" s="8" t="s">
        <v>38</v>
      </c>
      <c r="H74" s="8" t="s">
        <v>38</v>
      </c>
      <c r="I74" s="8" t="s">
        <v>38</v>
      </c>
      <c r="J74" s="8" t="s">
        <v>38</v>
      </c>
      <c r="K74" s="8" t="s">
        <v>38</v>
      </c>
      <c r="L74" s="8" t="s">
        <v>38</v>
      </c>
      <c r="M74" s="8" t="s">
        <v>38</v>
      </c>
      <c r="N74" s="8" t="s">
        <v>38</v>
      </c>
      <c r="O74" s="8" t="s">
        <v>38</v>
      </c>
      <c r="P74" s="8" t="s">
        <v>38</v>
      </c>
      <c r="Q74" s="8" t="s">
        <v>38</v>
      </c>
      <c r="R74" s="8" t="s">
        <v>38</v>
      </c>
      <c r="S74" s="8" t="s">
        <v>38</v>
      </c>
      <c r="T74" s="8" t="s">
        <v>38</v>
      </c>
      <c r="U74" s="8" t="s">
        <v>38</v>
      </c>
      <c r="V74" s="8" t="s">
        <v>38</v>
      </c>
      <c r="W74" s="8" t="s">
        <v>38</v>
      </c>
      <c r="X74" s="8">
        <v>0.33172402278048</v>
      </c>
      <c r="Y74" s="8">
        <v>1.288702181834335</v>
      </c>
      <c r="Z74" s="8">
        <v>1.70540609647762</v>
      </c>
      <c r="AA74" s="38"/>
      <c r="AB74" s="38"/>
      <c r="AC74" s="38"/>
      <c r="AD74" s="38"/>
      <c r="AE74" s="8">
        <v>-1.060442652590416</v>
      </c>
      <c r="AF74" s="38"/>
      <c r="AG74" s="8">
        <v>-7.634731542803793</v>
      </c>
      <c r="AH74" s="38"/>
      <c r="AI74" s="8">
        <v>-5.020612834942205</v>
      </c>
      <c r="AJ74" s="38"/>
      <c r="AK74" s="8">
        <v>-3.939314445853147</v>
      </c>
      <c r="AL74" s="38"/>
      <c r="AM74" s="8">
        <v>-2.008248889238858</v>
      </c>
      <c r="AN74" s="54"/>
      <c r="AO74" s="54"/>
    </row>
    <row r="75" spans="1:47" ht="21">
      <c r="A75" s="113"/>
      <c r="B75" s="6" t="s">
        <v>70</v>
      </c>
      <c r="C75" s="5" t="s">
        <v>35</v>
      </c>
      <c r="D75" s="9">
        <v>-1.146210614859192</v>
      </c>
      <c r="E75" s="9">
        <v>-1.14793256740373</v>
      </c>
      <c r="F75" s="9">
        <v>-1.810387967019052</v>
      </c>
      <c r="G75" s="9">
        <v>-1.977743963334165</v>
      </c>
      <c r="H75" s="9">
        <v>0.080810860346737</v>
      </c>
      <c r="I75" s="9">
        <v>-1.892614526846414</v>
      </c>
      <c r="J75" s="9">
        <v>-3.065587512239104</v>
      </c>
      <c r="K75" s="9" t="s">
        <v>38</v>
      </c>
      <c r="L75" s="9" t="s">
        <v>38</v>
      </c>
      <c r="M75" s="9" t="s">
        <v>38</v>
      </c>
      <c r="N75" s="9" t="s">
        <v>38</v>
      </c>
      <c r="O75" s="9" t="s">
        <v>38</v>
      </c>
      <c r="P75" s="9" t="s">
        <v>38</v>
      </c>
      <c r="Q75" s="9" t="s">
        <v>38</v>
      </c>
      <c r="R75" s="9" t="s">
        <v>38</v>
      </c>
      <c r="S75" s="9" t="s">
        <v>38</v>
      </c>
      <c r="T75" s="9" t="s">
        <v>38</v>
      </c>
      <c r="U75" s="9" t="s">
        <v>38</v>
      </c>
      <c r="V75" s="9" t="s">
        <v>38</v>
      </c>
      <c r="W75" s="9" t="s">
        <v>38</v>
      </c>
      <c r="X75" s="9" t="s">
        <v>38</v>
      </c>
      <c r="Y75" s="9" t="s">
        <v>38</v>
      </c>
      <c r="Z75" s="9" t="s">
        <v>38</v>
      </c>
      <c r="AA75" s="39"/>
      <c r="AB75" s="39"/>
      <c r="AC75" s="39"/>
      <c r="AD75" s="39"/>
      <c r="AE75" s="9" t="s">
        <v>38</v>
      </c>
      <c r="AF75" s="39"/>
      <c r="AG75" s="9" t="s">
        <v>38</v>
      </c>
      <c r="AH75" s="39"/>
      <c r="AI75" s="9" t="s">
        <v>38</v>
      </c>
      <c r="AJ75" s="39"/>
      <c r="AK75" s="9" t="s">
        <v>38</v>
      </c>
      <c r="AL75" s="39"/>
      <c r="AM75" s="9" t="s">
        <v>38</v>
      </c>
      <c r="AN75" s="55"/>
      <c r="AO75" s="55"/>
      <c r="AU75" s="36" t="s">
        <v>165</v>
      </c>
    </row>
    <row r="76" spans="1:48" ht="13.5">
      <c r="A76" s="111" t="s">
        <v>78</v>
      </c>
      <c r="B76" s="7" t="s">
        <v>37</v>
      </c>
      <c r="C76" s="5" t="s">
        <v>114</v>
      </c>
      <c r="D76" s="8">
        <v>39.71664450439657</v>
      </c>
      <c r="E76" s="8">
        <v>39.4335137816638</v>
      </c>
      <c r="F76" s="8">
        <v>37.22383721134891</v>
      </c>
      <c r="G76" s="8">
        <v>34.06853156855566</v>
      </c>
      <c r="H76" s="8">
        <v>33.91818197806266</v>
      </c>
      <c r="I76" s="8">
        <v>34.62625994410486</v>
      </c>
      <c r="J76" s="8">
        <v>36.88144431902208</v>
      </c>
      <c r="K76" s="8">
        <v>37.49629953537662</v>
      </c>
      <c r="L76" s="8">
        <v>36.95793837938707</v>
      </c>
      <c r="M76" s="8">
        <v>37.12593993842857</v>
      </c>
      <c r="N76" s="8">
        <v>36.95227250843085</v>
      </c>
      <c r="O76" s="8">
        <v>36.09899348538423</v>
      </c>
      <c r="P76" s="8">
        <v>35.05406385115305</v>
      </c>
      <c r="Q76" s="8">
        <v>34.44606453496622</v>
      </c>
      <c r="R76" s="8">
        <v>34.42345973820218</v>
      </c>
      <c r="S76" s="8">
        <v>34.75265064433047</v>
      </c>
      <c r="T76" s="8">
        <v>35.34394019689911</v>
      </c>
      <c r="U76" s="8">
        <v>34.73481635178662</v>
      </c>
      <c r="V76" s="8">
        <v>34.13886674969033</v>
      </c>
      <c r="W76" s="8">
        <v>34.56855810244068</v>
      </c>
      <c r="X76" s="8">
        <v>33.99147364595086</v>
      </c>
      <c r="Y76" s="8">
        <v>33.51035714187802</v>
      </c>
      <c r="Z76" s="8">
        <v>33.32477486393486</v>
      </c>
      <c r="AA76" s="38">
        <f>Z76*Z140/100</f>
        <v>379053651433.07306</v>
      </c>
      <c r="AB76" s="38">
        <f>Z76*Z$140*AG$176/Z$176/100</f>
        <v>404767500233.61224</v>
      </c>
      <c r="AC76" s="38">
        <f>Z76*Z140*AI176/Z176/100</f>
        <v>428616737757.7252</v>
      </c>
      <c r="AD76" s="38">
        <f>Z76*Z140*AK176/Z176/100</f>
        <v>443537621924.358</v>
      </c>
      <c r="AE76" s="8">
        <v>33.90792134112432</v>
      </c>
      <c r="AF76" s="38">
        <f>AE76*AE140/100/AE176</f>
        <v>403783665231.2302</v>
      </c>
      <c r="AG76" s="8">
        <v>32.33535995449471</v>
      </c>
      <c r="AH76" s="38">
        <f>AG76*AG140/100</f>
        <v>405852743518.4468</v>
      </c>
      <c r="AI76" s="8">
        <v>35.04608898299892</v>
      </c>
      <c r="AJ76" s="38">
        <f>AI76*AI140/100</f>
        <v>480959334436.89984</v>
      </c>
      <c r="AK76" s="8">
        <v>34.47595091655357</v>
      </c>
      <c r="AL76" s="38">
        <f>AK76*AK140/100</f>
        <v>507028758043.79175</v>
      </c>
      <c r="AM76" s="8">
        <v>33.86295453896822</v>
      </c>
      <c r="AN76" s="48">
        <f>100*AH76/AB76-100</f>
        <v>0.2681152227410024</v>
      </c>
      <c r="AO76" s="48">
        <f>-(AG76-(AG76/(1+AN76/100)))</f>
        <v>-0.0864641986871959</v>
      </c>
      <c r="AP76" s="48">
        <f>100*AJ76/AC76-100</f>
        <v>12.211981490270489</v>
      </c>
      <c r="AQ76" s="48">
        <f aca="true" t="shared" si="0" ref="AQ76:AQ106">-(AI76-(AI76/(1+AP76/100)))</f>
        <v>-3.8140507304370566</v>
      </c>
      <c r="AR76" s="48">
        <f>100*AL76/AD76-100</f>
        <v>14.314712660442964</v>
      </c>
      <c r="AS76" s="48">
        <f aca="true" t="shared" si="1" ref="AS76:AS106">-(AK76-(AK76/(1+AR76/100)))</f>
        <v>-4.317146232365705</v>
      </c>
      <c r="AT76" s="7" t="s">
        <v>37</v>
      </c>
      <c r="AU76" s="8">
        <v>-3.325558440909884</v>
      </c>
      <c r="AV76" s="49">
        <f>AU76-AQ76</f>
        <v>0.4884922895271724</v>
      </c>
    </row>
    <row r="77" spans="1:48" ht="13.5">
      <c r="A77" s="112"/>
      <c r="B77" s="7" t="s">
        <v>39</v>
      </c>
      <c r="C77" s="5" t="s">
        <v>113</v>
      </c>
      <c r="D77" s="9">
        <v>52.9939861157176</v>
      </c>
      <c r="E77" s="9">
        <v>53.87163805343745</v>
      </c>
      <c r="F77" s="9">
        <v>54.09225949426983</v>
      </c>
      <c r="G77" s="9">
        <v>53.17215186638076</v>
      </c>
      <c r="H77" s="9">
        <v>51.672187714255</v>
      </c>
      <c r="I77" s="9">
        <v>51.57229055457268</v>
      </c>
      <c r="J77" s="9">
        <v>52.65975087438898</v>
      </c>
      <c r="K77" s="9">
        <v>53.48850083054973</v>
      </c>
      <c r="L77" s="9">
        <v>56.39374876626138</v>
      </c>
      <c r="M77" s="9">
        <v>56.20905844687583</v>
      </c>
      <c r="N77" s="9">
        <v>56.45287874227039</v>
      </c>
      <c r="O77" s="9">
        <v>55.95956177062181</v>
      </c>
      <c r="P77" s="9">
        <v>53.64190528709917</v>
      </c>
      <c r="Q77" s="9">
        <v>53.94365592374234</v>
      </c>
      <c r="R77" s="9">
        <v>53.621594619548</v>
      </c>
      <c r="S77" s="9">
        <v>52.16086659637418</v>
      </c>
      <c r="T77" s="9">
        <v>51.57622797505444</v>
      </c>
      <c r="U77" s="9">
        <v>50.85234757714393</v>
      </c>
      <c r="V77" s="9">
        <v>51.48057432936699</v>
      </c>
      <c r="W77" s="9">
        <v>54.11095599694006</v>
      </c>
      <c r="X77" s="9">
        <v>50.26314899457738</v>
      </c>
      <c r="Y77" s="9">
        <v>49.39597838734308</v>
      </c>
      <c r="Z77" s="9">
        <v>48.53809815421253</v>
      </c>
      <c r="AA77" s="38">
        <f aca="true" t="shared" si="2" ref="AA77:AA106">Z77*Z141/100</f>
        <v>131858540746.00002</v>
      </c>
      <c r="AB77" s="38">
        <f aca="true" t="shared" si="3" ref="AB77:AB106">Z77*Z141*AG177/Z177/100</f>
        <v>135270502829.10309</v>
      </c>
      <c r="AC77" s="38">
        <f aca="true" t="shared" si="4" ref="AC77:AC106">Z77*Z141*AI177/Z177/100</f>
        <v>137304373353.5039</v>
      </c>
      <c r="AD77" s="38">
        <f aca="true" t="shared" si="5" ref="AD77:AD106">Z77*Z141*AK177/Z177/100</f>
        <v>138790907944.92114</v>
      </c>
      <c r="AE77" s="9">
        <v>49.14028626598264</v>
      </c>
      <c r="AF77" s="38">
        <f aca="true" t="shared" si="6" ref="AF77:AF106">AE77*AE141/100/AE177</f>
        <v>130894381310.99268</v>
      </c>
      <c r="AG77" s="9">
        <v>52.52890955055575</v>
      </c>
      <c r="AH77" s="38">
        <f aca="true" t="shared" si="7" ref="AH77:AH106">AG77*AG141/100</f>
        <v>143526660901.00003</v>
      </c>
      <c r="AI77" s="9">
        <v>52.94175867951734</v>
      </c>
      <c r="AJ77" s="38">
        <f aca="true" t="shared" si="8" ref="AJ77:AJ106">AI77*AI141/100</f>
        <v>149704734292.55658</v>
      </c>
      <c r="AK77" s="9">
        <v>52.83318415595144</v>
      </c>
      <c r="AL77" s="38">
        <f aca="true" t="shared" si="9" ref="AL77:AL106">AK77*AK141/100</f>
        <v>153974990444.08435</v>
      </c>
      <c r="AM77" s="9">
        <v>52.62948119721195</v>
      </c>
      <c r="AN77" s="48">
        <f aca="true" t="shared" si="10" ref="AN77:AN140">100*AH77/AB77-100</f>
        <v>6.103443026546259</v>
      </c>
      <c r="AO77" s="48">
        <f aca="true" t="shared" si="11" ref="AO77:AO107">-(AG77-(AG77/(1+AN77/100)))</f>
        <v>-3.0216475313454794</v>
      </c>
      <c r="AP77" s="48">
        <f aca="true" t="shared" si="12" ref="AP77:AP106">100*AJ77/AC77-100</f>
        <v>9.031293495019781</v>
      </c>
      <c r="AQ77" s="48">
        <f t="shared" si="0"/>
        <v>-4.385278257742321</v>
      </c>
      <c r="AR77" s="48">
        <f aca="true" t="shared" si="13" ref="AR77:AR106">100*AL77/AD77-100</f>
        <v>10.94025734393854</v>
      </c>
      <c r="AS77" s="48">
        <f t="shared" si="1"/>
        <v>-5.210089148917817</v>
      </c>
      <c r="AT77" s="7" t="s">
        <v>39</v>
      </c>
      <c r="AU77" s="9">
        <v>-4.366642878343556</v>
      </c>
      <c r="AV77" s="49">
        <f aca="true" t="shared" si="14" ref="AV77:AV105">AU77-AQ77</f>
        <v>0.018635379398765473</v>
      </c>
    </row>
    <row r="78" spans="1:48" ht="13.5">
      <c r="A78" s="112"/>
      <c r="B78" s="7" t="s">
        <v>40</v>
      </c>
      <c r="C78" s="5" t="s">
        <v>112</v>
      </c>
      <c r="D78" s="8">
        <v>58.38587290618636</v>
      </c>
      <c r="E78" s="8">
        <v>57.58694549549932</v>
      </c>
      <c r="F78" s="8">
        <v>55.77334495593548</v>
      </c>
      <c r="G78" s="8">
        <v>53.86332189419105</v>
      </c>
      <c r="H78" s="8">
        <v>52.31991381106946</v>
      </c>
      <c r="I78" s="8">
        <v>52.30902820613927</v>
      </c>
      <c r="J78" s="8">
        <v>53.51783826272337</v>
      </c>
      <c r="K78" s="8">
        <v>53.79352341713049</v>
      </c>
      <c r="L78" s="8">
        <v>54.89590861115785</v>
      </c>
      <c r="M78" s="8">
        <v>52.58918029992089</v>
      </c>
      <c r="N78" s="8">
        <v>52.10341171403974</v>
      </c>
      <c r="O78" s="8">
        <v>52.55896788152212</v>
      </c>
      <c r="P78" s="8">
        <v>51.22648053645856</v>
      </c>
      <c r="Q78" s="8">
        <v>50.43457515869871</v>
      </c>
      <c r="R78" s="8">
        <v>50.20750572698679</v>
      </c>
      <c r="S78" s="8">
        <v>49.12361325743434</v>
      </c>
      <c r="T78" s="8">
        <v>49.18741076902914</v>
      </c>
      <c r="U78" s="8">
        <v>49.85212583099988</v>
      </c>
      <c r="V78" s="8">
        <v>51.13755097302239</v>
      </c>
      <c r="W78" s="8">
        <v>49.52004050465494</v>
      </c>
      <c r="X78" s="8">
        <v>52.20235582757348</v>
      </c>
      <c r="Y78" s="8">
        <v>48.58057731246763</v>
      </c>
      <c r="Z78" s="8">
        <v>48.4512901935738</v>
      </c>
      <c r="AA78" s="38">
        <f t="shared" si="2"/>
        <v>162343799999.99997</v>
      </c>
      <c r="AB78" s="38">
        <f t="shared" si="3"/>
        <v>167374769503.29358</v>
      </c>
      <c r="AC78" s="38">
        <f t="shared" si="4"/>
        <v>169826394461.24713</v>
      </c>
      <c r="AD78" s="38">
        <f t="shared" si="5"/>
        <v>172360851926.4519</v>
      </c>
      <c r="AE78" s="8">
        <v>50.29779002796955</v>
      </c>
      <c r="AF78" s="38">
        <f t="shared" si="6"/>
        <v>173176800000</v>
      </c>
      <c r="AG78" s="8">
        <v>54.2509735662025</v>
      </c>
      <c r="AH78" s="38">
        <f t="shared" si="7"/>
        <v>183889100000</v>
      </c>
      <c r="AI78" s="8">
        <v>53.85476130423074</v>
      </c>
      <c r="AJ78" s="38">
        <f t="shared" si="8"/>
        <v>189149510071.26105</v>
      </c>
      <c r="AK78" s="8">
        <v>53.60322999679669</v>
      </c>
      <c r="AL78" s="38">
        <f t="shared" si="9"/>
        <v>194542274617.22256</v>
      </c>
      <c r="AM78" s="8">
        <v>53.05818422811019</v>
      </c>
      <c r="AN78" s="48">
        <f t="shared" si="10"/>
        <v>9.866678559567163</v>
      </c>
      <c r="AO78" s="48">
        <f t="shared" si="11"/>
        <v>-4.872058796526552</v>
      </c>
      <c r="AP78" s="48">
        <f t="shared" si="12"/>
        <v>11.378158072138362</v>
      </c>
      <c r="AQ78" s="48">
        <f t="shared" si="0"/>
        <v>-5.501688999560706</v>
      </c>
      <c r="AR78" s="48">
        <f t="shared" si="13"/>
        <v>12.869176754960407</v>
      </c>
      <c r="AS78" s="48">
        <f t="shared" si="1"/>
        <v>-6.111761078608694</v>
      </c>
      <c r="AT78" s="7" t="s">
        <v>40</v>
      </c>
      <c r="AU78" s="8">
        <v>-4.939798392836793</v>
      </c>
      <c r="AV78" s="49">
        <f t="shared" si="14"/>
        <v>0.5618906067239129</v>
      </c>
    </row>
    <row r="79" spans="1:48" ht="13.5">
      <c r="A79" s="112"/>
      <c r="B79" s="7" t="s">
        <v>41</v>
      </c>
      <c r="C79" s="5" t="s">
        <v>111</v>
      </c>
      <c r="D79" s="9">
        <v>48.03855766973981</v>
      </c>
      <c r="E79" s="9">
        <v>47.49805381423145</v>
      </c>
      <c r="F79" s="9">
        <v>46.05965839459414</v>
      </c>
      <c r="G79" s="9">
        <v>45.35731877982821</v>
      </c>
      <c r="H79" s="9">
        <v>45.83870536148682</v>
      </c>
      <c r="I79" s="9">
        <v>48.80464053912146</v>
      </c>
      <c r="J79" s="9">
        <v>52.26382361566868</v>
      </c>
      <c r="K79" s="9">
        <v>53.34085198720877</v>
      </c>
      <c r="L79" s="9">
        <v>52.22543400294835</v>
      </c>
      <c r="M79" s="9">
        <v>49.73724595361363</v>
      </c>
      <c r="N79" s="9">
        <v>48.47894810877242</v>
      </c>
      <c r="O79" s="9">
        <v>46.5857056821658</v>
      </c>
      <c r="P79" s="9">
        <v>44.27658193360846</v>
      </c>
      <c r="Q79" s="9">
        <v>44.79913614937271</v>
      </c>
      <c r="R79" s="9">
        <v>42.68419172245458</v>
      </c>
      <c r="S79" s="9">
        <v>41.10806751398182</v>
      </c>
      <c r="T79" s="9">
        <v>41.98590674772212</v>
      </c>
      <c r="U79" s="9">
        <v>41.22889570259475</v>
      </c>
      <c r="V79" s="9">
        <v>41.18243452098832</v>
      </c>
      <c r="W79" s="9">
        <v>39.86215882488733</v>
      </c>
      <c r="X79" s="9">
        <v>39.30130400445465</v>
      </c>
      <c r="Y79" s="9">
        <v>39.44525839334531</v>
      </c>
      <c r="Z79" s="9">
        <v>39.3535126102502</v>
      </c>
      <c r="AA79" s="38">
        <f t="shared" si="2"/>
        <v>601946999999.9999</v>
      </c>
      <c r="AB79" s="38">
        <f t="shared" si="3"/>
        <v>613023948582.6626</v>
      </c>
      <c r="AC79" s="38">
        <f t="shared" si="4"/>
        <v>629984571327.4653</v>
      </c>
      <c r="AD79" s="38">
        <f t="shared" si="5"/>
        <v>639932654583.3855</v>
      </c>
      <c r="AE79" s="9">
        <v>39.81606743652195</v>
      </c>
      <c r="AF79" s="38">
        <f t="shared" si="6"/>
        <v>524797468570.1121</v>
      </c>
      <c r="AG79" s="9">
        <v>44.05311755233875</v>
      </c>
      <c r="AH79" s="38">
        <f t="shared" si="7"/>
        <v>672798000000.0001</v>
      </c>
      <c r="AI79" s="9">
        <v>43.46391200055582</v>
      </c>
      <c r="AJ79" s="38">
        <f t="shared" si="8"/>
        <v>702397536154.9585</v>
      </c>
      <c r="AK79" s="9">
        <v>42.49544263891127</v>
      </c>
      <c r="AL79" s="38">
        <f t="shared" si="9"/>
        <v>713628292375.1881</v>
      </c>
      <c r="AM79" s="9">
        <v>41.00064680884963</v>
      </c>
      <c r="AN79" s="48">
        <f t="shared" si="10"/>
        <v>9.750687808451488</v>
      </c>
      <c r="AO79" s="48">
        <f t="shared" si="11"/>
        <v>-3.913854252937014</v>
      </c>
      <c r="AP79" s="48">
        <f t="shared" si="12"/>
        <v>11.494402898615277</v>
      </c>
      <c r="AQ79" s="48">
        <f t="shared" si="0"/>
        <v>-4.480868125179697</v>
      </c>
      <c r="AR79" s="48">
        <f t="shared" si="13"/>
        <v>11.516155217892518</v>
      </c>
      <c r="AS79" s="48">
        <f t="shared" si="1"/>
        <v>-4.388459344984923</v>
      </c>
      <c r="AT79" s="7" t="s">
        <v>41</v>
      </c>
      <c r="AU79" s="9">
        <v>-4.880673477220718</v>
      </c>
      <c r="AV79" s="49">
        <f t="shared" si="14"/>
        <v>-0.39980535204102097</v>
      </c>
    </row>
    <row r="80" spans="1:48" ht="21">
      <c r="A80" s="112"/>
      <c r="B80" s="7" t="s">
        <v>42</v>
      </c>
      <c r="C80" s="5" t="s">
        <v>110</v>
      </c>
      <c r="D80" s="8" t="s">
        <v>38</v>
      </c>
      <c r="E80" s="8" t="s">
        <v>38</v>
      </c>
      <c r="F80" s="8" t="s">
        <v>38</v>
      </c>
      <c r="G80" s="8" t="s">
        <v>38</v>
      </c>
      <c r="H80" s="8" t="s">
        <v>38</v>
      </c>
      <c r="I80" s="8" t="s">
        <v>38</v>
      </c>
      <c r="J80" s="8" t="s">
        <v>38</v>
      </c>
      <c r="K80" s="8">
        <v>44.46086570634495</v>
      </c>
      <c r="L80" s="8">
        <v>64.93423914490066</v>
      </c>
      <c r="M80" s="8">
        <v>46.60400664836886</v>
      </c>
      <c r="N80" s="8">
        <v>54.48619786213346</v>
      </c>
      <c r="O80" s="8">
        <v>42.58879785480215</v>
      </c>
      <c r="P80" s="8">
        <v>43.22843406881783</v>
      </c>
      <c r="Q80" s="8">
        <v>43.18269969922717</v>
      </c>
      <c r="R80" s="8">
        <v>42.34962692908979</v>
      </c>
      <c r="S80" s="8">
        <v>41.77522564416629</v>
      </c>
      <c r="T80" s="8">
        <v>44.31050717820405</v>
      </c>
      <c r="U80" s="8">
        <v>46.29697168605366</v>
      </c>
      <c r="V80" s="8">
        <v>47.30928873727657</v>
      </c>
      <c r="W80" s="8">
        <v>45.19355923099224</v>
      </c>
      <c r="X80" s="8">
        <v>44.99006876912093</v>
      </c>
      <c r="Y80" s="8">
        <v>43.67822327931181</v>
      </c>
      <c r="Z80" s="8">
        <v>42.44315088098227</v>
      </c>
      <c r="AA80" s="38">
        <f t="shared" si="2"/>
        <v>1502089000000</v>
      </c>
      <c r="AB80" s="38">
        <f t="shared" si="3"/>
        <v>1569302238590.9663</v>
      </c>
      <c r="AC80" s="38">
        <f t="shared" si="4"/>
        <v>1570023741753.9478</v>
      </c>
      <c r="AD80" s="38">
        <f t="shared" si="5"/>
        <v>1605257249004.1052</v>
      </c>
      <c r="AE80" s="8">
        <v>42.91063476652548</v>
      </c>
      <c r="AF80" s="38">
        <f t="shared" si="6"/>
        <v>1310184403837.4553</v>
      </c>
      <c r="AG80" s="8">
        <v>45.85655335361027</v>
      </c>
      <c r="AH80" s="38">
        <f t="shared" si="7"/>
        <v>1665228000000.0002</v>
      </c>
      <c r="AI80" s="8">
        <v>46.08530056706546</v>
      </c>
      <c r="AJ80" s="38">
        <f t="shared" si="8"/>
        <v>1714455537109.8257</v>
      </c>
      <c r="AK80" s="8">
        <v>45.14797557432444</v>
      </c>
      <c r="AL80" s="38">
        <f t="shared" si="9"/>
        <v>1765567025352.9353</v>
      </c>
      <c r="AM80" s="8">
        <v>44.34133259636205</v>
      </c>
      <c r="AN80" s="48">
        <f t="shared" si="10"/>
        <v>6.11263777302473</v>
      </c>
      <c r="AO80" s="48">
        <f t="shared" si="11"/>
        <v>-2.6415750852370152</v>
      </c>
      <c r="AP80" s="48">
        <f t="shared" si="12"/>
        <v>9.199338297555059</v>
      </c>
      <c r="AQ80" s="48">
        <f t="shared" si="0"/>
        <v>-3.8823886396245086</v>
      </c>
      <c r="AR80" s="48">
        <f t="shared" si="13"/>
        <v>9.986547417760335</v>
      </c>
      <c r="AS80" s="48">
        <f t="shared" si="1"/>
        <v>-4.099341323774205</v>
      </c>
      <c r="AT80" s="7" t="s">
        <v>42</v>
      </c>
      <c r="AU80" s="8">
        <v>-5.150822405325694</v>
      </c>
      <c r="AV80" s="49">
        <f t="shared" si="14"/>
        <v>-1.268433765701185</v>
      </c>
    </row>
    <row r="81" spans="1:48" ht="13.5">
      <c r="A81" s="112"/>
      <c r="B81" s="7" t="s">
        <v>43</v>
      </c>
      <c r="C81" s="5" t="s">
        <v>109</v>
      </c>
      <c r="D81" s="9">
        <v>55.1346705534243</v>
      </c>
      <c r="E81" s="9">
        <v>51.09429519792222</v>
      </c>
      <c r="F81" s="9">
        <v>52.50590700411822</v>
      </c>
      <c r="G81" s="9">
        <v>55.12745616194655</v>
      </c>
      <c r="H81" s="9">
        <v>55.47591352721231</v>
      </c>
      <c r="I81" s="9">
        <v>55.41077289278378</v>
      </c>
      <c r="J81" s="9">
        <v>56.07419344139677</v>
      </c>
      <c r="K81" s="9">
        <v>57.12473596258528</v>
      </c>
      <c r="L81" s="9">
        <v>60.21414572569475</v>
      </c>
      <c r="M81" s="9">
        <v>60.19110594762244</v>
      </c>
      <c r="N81" s="9">
        <v>59.28158219442772</v>
      </c>
      <c r="O81" s="9">
        <v>58.90902936732343</v>
      </c>
      <c r="P81" s="9">
        <v>56.68170996055577</v>
      </c>
      <c r="Q81" s="9">
        <v>56.33129829772021</v>
      </c>
      <c r="R81" s="9">
        <v>55.49504974972682</v>
      </c>
      <c r="S81" s="9">
        <v>53.67684108676903</v>
      </c>
      <c r="T81" s="9">
        <v>54.19006418031584</v>
      </c>
      <c r="U81" s="9">
        <v>54.56529546446261</v>
      </c>
      <c r="V81" s="9">
        <v>55.06711339919141</v>
      </c>
      <c r="W81" s="9">
        <v>54.55192776335255</v>
      </c>
      <c r="X81" s="9">
        <v>52.78840528689097</v>
      </c>
      <c r="Y81" s="9">
        <v>51.58531801968548</v>
      </c>
      <c r="Z81" s="9">
        <v>50.92307119297795</v>
      </c>
      <c r="AA81" s="38">
        <f t="shared" si="2"/>
        <v>861350000000</v>
      </c>
      <c r="AB81" s="38">
        <f t="shared" si="3"/>
        <v>896450206498.0493</v>
      </c>
      <c r="AC81" s="38">
        <f t="shared" si="4"/>
        <v>922018333568.8131</v>
      </c>
      <c r="AD81" s="38">
        <f t="shared" si="5"/>
        <v>931577116600.5486</v>
      </c>
      <c r="AE81" s="9">
        <v>51.82698993005835</v>
      </c>
      <c r="AF81" s="38">
        <f t="shared" si="6"/>
        <v>743973330826.5919</v>
      </c>
      <c r="AG81" s="9">
        <v>58.54921758459501</v>
      </c>
      <c r="AH81" s="38">
        <f t="shared" si="7"/>
        <v>973303999999.9996</v>
      </c>
      <c r="AI81" s="9">
        <v>58.92390933239763</v>
      </c>
      <c r="AJ81" s="38">
        <f t="shared" si="8"/>
        <v>1030134130390.2607</v>
      </c>
      <c r="AK81" s="9">
        <v>58.17737255055596</v>
      </c>
      <c r="AL81" s="38">
        <f t="shared" si="9"/>
        <v>1043855702710.78</v>
      </c>
      <c r="AM81" s="9">
        <v>57.1195507504895</v>
      </c>
      <c r="AN81" s="48">
        <f t="shared" si="10"/>
        <v>8.573124635910006</v>
      </c>
      <c r="AO81" s="48">
        <f t="shared" si="11"/>
        <v>-4.623149065397065</v>
      </c>
      <c r="AP81" s="48">
        <f t="shared" si="12"/>
        <v>11.72599208553359</v>
      </c>
      <c r="AQ81" s="48">
        <f t="shared" si="0"/>
        <v>-6.184248459851965</v>
      </c>
      <c r="AR81" s="48">
        <f t="shared" si="13"/>
        <v>12.052527279754486</v>
      </c>
      <c r="AS81" s="48">
        <f t="shared" si="1"/>
        <v>-6.257639936843297</v>
      </c>
      <c r="AT81" s="7" t="s">
        <v>43</v>
      </c>
      <c r="AU81" s="9">
        <v>-4.608939362547313</v>
      </c>
      <c r="AV81" s="49">
        <f t="shared" si="14"/>
        <v>1.5753090973046513</v>
      </c>
    </row>
    <row r="82" spans="1:48" ht="13.5">
      <c r="A82" s="112"/>
      <c r="B82" s="7" t="s">
        <v>44</v>
      </c>
      <c r="C82" s="5" t="s">
        <v>108</v>
      </c>
      <c r="D82" s="8">
        <v>46.78976806257715</v>
      </c>
      <c r="E82" s="8">
        <v>47.44734703062544</v>
      </c>
      <c r="F82" s="8">
        <v>47.93066211707367</v>
      </c>
      <c r="G82" s="8">
        <v>46.45557815242034</v>
      </c>
      <c r="H82" s="8">
        <v>44.56401593139962</v>
      </c>
      <c r="I82" s="8">
        <v>48.31305402945836</v>
      </c>
      <c r="J82" s="8">
        <v>57.14252133236172</v>
      </c>
      <c r="K82" s="8">
        <v>62.29395687091376</v>
      </c>
      <c r="L82" s="8">
        <v>64.79100062031779</v>
      </c>
      <c r="M82" s="8">
        <v>63.69622725053645</v>
      </c>
      <c r="N82" s="8">
        <v>61.4440877251501</v>
      </c>
      <c r="O82" s="8">
        <v>59.99677181797088</v>
      </c>
      <c r="P82" s="8">
        <v>56.63074739476338</v>
      </c>
      <c r="Q82" s="8">
        <v>52.89463974670293</v>
      </c>
      <c r="R82" s="8">
        <v>51.65360898935213</v>
      </c>
      <c r="S82" s="8">
        <v>48.34197205298415</v>
      </c>
      <c r="T82" s="8">
        <v>47.84939668120764</v>
      </c>
      <c r="U82" s="8">
        <v>48.9381154777608</v>
      </c>
      <c r="V82" s="8">
        <v>50.16820192486294</v>
      </c>
      <c r="W82" s="8">
        <v>50.047985275751</v>
      </c>
      <c r="X82" s="8">
        <v>50.18884240243142</v>
      </c>
      <c r="Y82" s="8">
        <v>48.95238095238096</v>
      </c>
      <c r="Z82" s="8">
        <v>47.25914545899851</v>
      </c>
      <c r="AA82" s="38">
        <f t="shared" si="2"/>
        <v>84902000000</v>
      </c>
      <c r="AB82" s="38">
        <f t="shared" si="3"/>
        <v>87290906185.57434</v>
      </c>
      <c r="AC82" s="38">
        <f t="shared" si="4"/>
        <v>88827765324.94315</v>
      </c>
      <c r="AD82" s="38">
        <f t="shared" si="5"/>
        <v>90315557506.24846</v>
      </c>
      <c r="AE82" s="8">
        <v>49.33940503135118</v>
      </c>
      <c r="AF82" s="38">
        <f t="shared" si="6"/>
        <v>82307995473.30003</v>
      </c>
      <c r="AG82" s="8">
        <v>55.97169888358744</v>
      </c>
      <c r="AH82" s="38">
        <f t="shared" si="7"/>
        <v>95958999999.99998</v>
      </c>
      <c r="AI82" s="8">
        <v>56.2908961674375</v>
      </c>
      <c r="AJ82" s="38">
        <f t="shared" si="8"/>
        <v>100869013535.01186</v>
      </c>
      <c r="AK82" s="8">
        <v>55.38829744218759</v>
      </c>
      <c r="AL82" s="38">
        <f t="shared" si="9"/>
        <v>103971876959.01227</v>
      </c>
      <c r="AM82" s="8">
        <v>54.43894595568722</v>
      </c>
      <c r="AN82" s="48">
        <f t="shared" si="10"/>
        <v>9.930122384109382</v>
      </c>
      <c r="AO82" s="48">
        <f t="shared" si="11"/>
        <v>-5.055992005707836</v>
      </c>
      <c r="AP82" s="48">
        <f t="shared" si="12"/>
        <v>13.555725696824979</v>
      </c>
      <c r="AQ82" s="48">
        <f t="shared" si="0"/>
        <v>-6.7197311539489775</v>
      </c>
      <c r="AR82" s="48">
        <f t="shared" si="13"/>
        <v>15.12067226271509</v>
      </c>
      <c r="AS82" s="48">
        <f t="shared" si="1"/>
        <v>-7.275046925558556</v>
      </c>
      <c r="AT82" s="7" t="s">
        <v>44</v>
      </c>
      <c r="AU82" s="8">
        <v>-3.308087220241969</v>
      </c>
      <c r="AV82" s="49">
        <f t="shared" si="14"/>
        <v>3.4116439337070084</v>
      </c>
    </row>
    <row r="83" spans="1:48" ht="13.5">
      <c r="A83" s="112"/>
      <c r="B83" s="7" t="s">
        <v>45</v>
      </c>
      <c r="C83" s="5" t="s">
        <v>107</v>
      </c>
      <c r="D83" s="9">
        <v>51.73757826959392</v>
      </c>
      <c r="E83" s="9">
        <v>51.0616024795026</v>
      </c>
      <c r="F83" s="9">
        <v>50.31582682753726</v>
      </c>
      <c r="G83" s="9">
        <v>49.87711478478882</v>
      </c>
      <c r="H83" s="9">
        <v>48.71910648325574</v>
      </c>
      <c r="I83" s="9">
        <v>49.44230653889537</v>
      </c>
      <c r="J83" s="9">
        <v>50.54945567985628</v>
      </c>
      <c r="K83" s="9">
        <v>51.95496854141122</v>
      </c>
      <c r="L83" s="9">
        <v>54.96282359362055</v>
      </c>
      <c r="M83" s="9">
        <v>54.20328191669621</v>
      </c>
      <c r="N83" s="9">
        <v>54.39000727625516</v>
      </c>
      <c r="O83" s="9">
        <v>54.45999139740098</v>
      </c>
      <c r="P83" s="9">
        <v>54.1014550737401</v>
      </c>
      <c r="Q83" s="9">
        <v>52.65916471565591</v>
      </c>
      <c r="R83" s="9">
        <v>52.60770460839809</v>
      </c>
      <c r="S83" s="9">
        <v>51.579930030383</v>
      </c>
      <c r="T83" s="9">
        <v>51.55432214673677</v>
      </c>
      <c r="U83" s="9">
        <v>52.60408768036304</v>
      </c>
      <c r="V83" s="9">
        <v>53.24384436967186</v>
      </c>
      <c r="W83" s="9">
        <v>53.28258129447264</v>
      </c>
      <c r="X83" s="9">
        <v>53.44637578941018</v>
      </c>
      <c r="Y83" s="9">
        <v>52.65803560713027</v>
      </c>
      <c r="Z83" s="9">
        <v>52.28463609585267</v>
      </c>
      <c r="AA83" s="38">
        <f t="shared" si="2"/>
        <v>991335000000.0001</v>
      </c>
      <c r="AB83" s="38">
        <f t="shared" si="3"/>
        <v>1022318987780.862</v>
      </c>
      <c r="AC83" s="38">
        <f t="shared" si="4"/>
        <v>1026550159169.5212</v>
      </c>
      <c r="AD83" s="38">
        <f t="shared" si="5"/>
        <v>1037073995102.7383</v>
      </c>
      <c r="AE83" s="9">
        <v>52.84678333977104</v>
      </c>
      <c r="AF83" s="38">
        <f t="shared" si="6"/>
        <v>866965749320.4454</v>
      </c>
      <c r="AG83" s="9">
        <v>55.98432277261466</v>
      </c>
      <c r="AH83" s="38">
        <f t="shared" si="7"/>
        <v>1067747000000</v>
      </c>
      <c r="AI83" s="9">
        <v>56.2222366466597</v>
      </c>
      <c r="AJ83" s="38">
        <f t="shared" si="8"/>
        <v>1094063087807.614</v>
      </c>
      <c r="AK83" s="9">
        <v>55.4460964588804</v>
      </c>
      <c r="AL83" s="38">
        <f t="shared" si="9"/>
        <v>1107533064720.9517</v>
      </c>
      <c r="AM83" s="9">
        <v>54.58569304067833</v>
      </c>
      <c r="AN83" s="48">
        <f t="shared" si="10"/>
        <v>4.443624031453055</v>
      </c>
      <c r="AO83" s="48">
        <f t="shared" si="11"/>
        <v>-2.381890559275284</v>
      </c>
      <c r="AP83" s="48">
        <f t="shared" si="12"/>
        <v>6.576680938095691</v>
      </c>
      <c r="AQ83" s="48">
        <f t="shared" si="0"/>
        <v>-3.4693866312646904</v>
      </c>
      <c r="AR83" s="48">
        <f t="shared" si="13"/>
        <v>6.794025301081177</v>
      </c>
      <c r="AS83" s="48">
        <f t="shared" si="1"/>
        <v>-3.527371321811266</v>
      </c>
      <c r="AT83" s="7" t="s">
        <v>45</v>
      </c>
      <c r="AU83" s="9">
        <v>-7.364411497402011</v>
      </c>
      <c r="AV83" s="49">
        <f t="shared" si="14"/>
        <v>-3.8950248661373204</v>
      </c>
    </row>
    <row r="84" spans="1:48" ht="13.5">
      <c r="A84" s="112"/>
      <c r="B84" s="6" t="s">
        <v>46</v>
      </c>
      <c r="C84" s="5" t="s">
        <v>106</v>
      </c>
      <c r="D84" s="8">
        <v>45.07672308296814</v>
      </c>
      <c r="E84" s="8">
        <v>44.39745680476702</v>
      </c>
      <c r="F84" s="8">
        <v>44.99839725189479</v>
      </c>
      <c r="G84" s="8">
        <v>44.64401794613232</v>
      </c>
      <c r="H84" s="8">
        <v>43.10507850344069</v>
      </c>
      <c r="I84" s="8">
        <v>43.55315593825448</v>
      </c>
      <c r="J84" s="8">
        <v>46.12904903031249</v>
      </c>
      <c r="K84" s="8">
        <v>47.27014114300302</v>
      </c>
      <c r="L84" s="8">
        <v>48.26779468758862</v>
      </c>
      <c r="M84" s="8">
        <v>47.88838442866133</v>
      </c>
      <c r="N84" s="8">
        <v>54.75605798355691</v>
      </c>
      <c r="O84" s="8">
        <v>49.27452860338767</v>
      </c>
      <c r="P84" s="8">
        <v>48.29794334821243</v>
      </c>
      <c r="Q84" s="8">
        <v>48.08136988254948</v>
      </c>
      <c r="R84" s="8">
        <v>48.17180408236472</v>
      </c>
      <c r="S84" s="8">
        <v>45.1030865364572</v>
      </c>
      <c r="T84" s="8">
        <v>47.49339621304124</v>
      </c>
      <c r="U84" s="8">
        <v>48.02109342973205</v>
      </c>
      <c r="V84" s="8">
        <v>48.42142669244933</v>
      </c>
      <c r="W84" s="8">
        <v>47.24826428279712</v>
      </c>
      <c r="X84" s="8">
        <v>46.91736914286736</v>
      </c>
      <c r="Y84" s="8">
        <v>45.30043444070594</v>
      </c>
      <c r="Z84" s="8">
        <v>43.49221857770954</v>
      </c>
      <c r="AA84" s="38">
        <f t="shared" si="2"/>
        <v>1059439999999.9999</v>
      </c>
      <c r="AB84" s="38">
        <f t="shared" si="3"/>
        <v>1085026824569.67</v>
      </c>
      <c r="AC84" s="38">
        <f t="shared" si="4"/>
        <v>1093611213549.2222</v>
      </c>
      <c r="AD84" s="38">
        <f t="shared" si="5"/>
        <v>1104494156227.3423</v>
      </c>
      <c r="AE84" s="8">
        <v>43.81386714020502</v>
      </c>
      <c r="AF84" s="38">
        <f t="shared" si="6"/>
        <v>996195905929.6147</v>
      </c>
      <c r="AG84" s="8">
        <v>47.54530271398748</v>
      </c>
      <c r="AH84" s="38">
        <f t="shared" si="7"/>
        <v>1138710000000.0002</v>
      </c>
      <c r="AI84" s="8">
        <v>46.78437813178011</v>
      </c>
      <c r="AJ84" s="38">
        <f t="shared" si="8"/>
        <v>1168906938342.3687</v>
      </c>
      <c r="AK84" s="8">
        <v>45.43331794478387</v>
      </c>
      <c r="AL84" s="38">
        <f t="shared" si="9"/>
        <v>1175589887694.6821</v>
      </c>
      <c r="AM84" s="8">
        <v>44.255086833401</v>
      </c>
      <c r="AN84" s="48">
        <f t="shared" si="10"/>
        <v>4.947635783255535</v>
      </c>
      <c r="AO84" s="48">
        <f t="shared" si="11"/>
        <v>-2.2414687027277793</v>
      </c>
      <c r="AP84" s="48">
        <f t="shared" si="12"/>
        <v>6.885054200274752</v>
      </c>
      <c r="AQ84" s="48">
        <f t="shared" si="0"/>
        <v>-3.0136391057995695</v>
      </c>
      <c r="AR84" s="48">
        <f t="shared" si="13"/>
        <v>6.436949536264095</v>
      </c>
      <c r="AS84" s="48">
        <f t="shared" si="1"/>
        <v>-2.7476546081957665</v>
      </c>
      <c r="AT84" s="6" t="s">
        <v>46</v>
      </c>
      <c r="AU84" s="8">
        <v>-3.958616581685634</v>
      </c>
      <c r="AV84" s="49">
        <f t="shared" si="14"/>
        <v>-0.9449774758860645</v>
      </c>
    </row>
    <row r="85" spans="1:48" ht="13.5">
      <c r="A85" s="112"/>
      <c r="B85" s="7" t="s">
        <v>47</v>
      </c>
      <c r="C85" s="5" t="s">
        <v>105</v>
      </c>
      <c r="D85" s="9">
        <v>41.09898000475123</v>
      </c>
      <c r="E85" s="9">
        <v>40.41265102887123</v>
      </c>
      <c r="F85" s="9">
        <v>40.3598643464373</v>
      </c>
      <c r="G85" s="9">
        <v>39.30834281589348</v>
      </c>
      <c r="H85" s="9">
        <v>40.57959977837786</v>
      </c>
      <c r="I85" s="9">
        <v>44.86725703384002</v>
      </c>
      <c r="J85" s="9">
        <v>41.7650414027916</v>
      </c>
      <c r="K85" s="9">
        <v>44.23653723467536</v>
      </c>
      <c r="L85" s="9">
        <v>46.53607667089541</v>
      </c>
      <c r="M85" s="9">
        <v>44.72382046195793</v>
      </c>
      <c r="N85" s="9">
        <v>45.74602353896346</v>
      </c>
      <c r="O85" s="9">
        <v>44.07861828209382</v>
      </c>
      <c r="P85" s="9">
        <v>44.86514708833489</v>
      </c>
      <c r="Q85" s="9">
        <v>44.32576551976294</v>
      </c>
      <c r="R85" s="9">
        <v>44.39368184205448</v>
      </c>
      <c r="S85" s="9">
        <v>46.68735854893168</v>
      </c>
      <c r="T85" s="9">
        <v>45.29055264588256</v>
      </c>
      <c r="U85" s="9">
        <v>45.08774820098299</v>
      </c>
      <c r="V85" s="9">
        <v>44.73844013756793</v>
      </c>
      <c r="W85" s="9">
        <v>45.49790749710416</v>
      </c>
      <c r="X85" s="9">
        <v>43.91954635456038</v>
      </c>
      <c r="Y85" s="9">
        <v>43.25444205106786</v>
      </c>
      <c r="Z85" s="9">
        <v>45.23324923834548</v>
      </c>
      <c r="AA85" s="38">
        <f t="shared" si="2"/>
        <v>101968000000.00002</v>
      </c>
      <c r="AB85" s="38">
        <f t="shared" si="3"/>
        <v>106931483444.73189</v>
      </c>
      <c r="AC85" s="38">
        <f t="shared" si="4"/>
        <v>110463536470.41031</v>
      </c>
      <c r="AD85" s="38">
        <f t="shared" si="5"/>
        <v>113144520020.56528</v>
      </c>
      <c r="AE85" s="9">
        <v>47.35620931479265</v>
      </c>
      <c r="AF85" s="38">
        <f t="shared" si="6"/>
        <v>86767254971.94467</v>
      </c>
      <c r="AG85" s="9">
        <v>51.15827544312721</v>
      </c>
      <c r="AH85" s="38">
        <f t="shared" si="7"/>
        <v>119653999999.99998</v>
      </c>
      <c r="AI85" s="9">
        <v>48.25375303284923</v>
      </c>
      <c r="AJ85" s="38">
        <f t="shared" si="8"/>
        <v>112063529727.31596</v>
      </c>
      <c r="AK85" s="9">
        <v>48.7743447028066</v>
      </c>
      <c r="AL85" s="38">
        <f t="shared" si="9"/>
        <v>112928037550.34459</v>
      </c>
      <c r="AM85" s="9">
        <v>48.11248371003866</v>
      </c>
      <c r="AN85" s="48">
        <f t="shared" si="10"/>
        <v>11.897821058326372</v>
      </c>
      <c r="AO85" s="48">
        <f t="shared" si="11"/>
        <v>-5.439534042022423</v>
      </c>
      <c r="AP85" s="48">
        <f t="shared" si="12"/>
        <v>1.4484356630517965</v>
      </c>
      <c r="AQ85" s="48">
        <f t="shared" si="0"/>
        <v>-0.6889456334350115</v>
      </c>
      <c r="AR85" s="48">
        <f t="shared" si="13"/>
        <v>-0.1913327045634503</v>
      </c>
      <c r="AS85" s="48">
        <f t="shared" si="1"/>
        <v>0.09350016925559146</v>
      </c>
      <c r="AT85" s="7" t="s">
        <v>47</v>
      </c>
      <c r="AU85" s="9">
        <v>-8.285804956036854</v>
      </c>
      <c r="AV85" s="49">
        <f t="shared" si="14"/>
        <v>-7.596859322601842</v>
      </c>
    </row>
    <row r="86" spans="1:48" ht="13.5">
      <c r="A86" s="112"/>
      <c r="B86" s="7" t="s">
        <v>49</v>
      </c>
      <c r="C86" s="5" t="s">
        <v>104</v>
      </c>
      <c r="D86" s="8" t="s">
        <v>38</v>
      </c>
      <c r="E86" s="8" t="s">
        <v>38</v>
      </c>
      <c r="F86" s="8" t="s">
        <v>38</v>
      </c>
      <c r="G86" s="8" t="s">
        <v>38</v>
      </c>
      <c r="H86" s="8" t="s">
        <v>38</v>
      </c>
      <c r="I86" s="8" t="s">
        <v>38</v>
      </c>
      <c r="J86" s="8" t="s">
        <v>38</v>
      </c>
      <c r="K86" s="8" t="s">
        <v>38</v>
      </c>
      <c r="L86" s="8" t="s">
        <v>38</v>
      </c>
      <c r="M86" s="8" t="s">
        <v>38</v>
      </c>
      <c r="N86" s="8">
        <v>55.33972776670969</v>
      </c>
      <c r="O86" s="8">
        <v>50.3460057941987</v>
      </c>
      <c r="P86" s="8">
        <v>49.40093558647958</v>
      </c>
      <c r="Q86" s="8">
        <v>50.41495942147569</v>
      </c>
      <c r="R86" s="8">
        <v>48.64154442654098</v>
      </c>
      <c r="S86" s="8">
        <v>46.76260273561713</v>
      </c>
      <c r="T86" s="8">
        <v>47.20026539174452</v>
      </c>
      <c r="U86" s="8">
        <v>51.17984215689506</v>
      </c>
      <c r="V86" s="8">
        <v>49.39606398767105</v>
      </c>
      <c r="W86" s="8">
        <v>48.68599655870535</v>
      </c>
      <c r="X86" s="8">
        <v>50.21235932452102</v>
      </c>
      <c r="Y86" s="8">
        <v>52.01095995012229</v>
      </c>
      <c r="Z86" s="8">
        <v>49.9811740847039</v>
      </c>
      <c r="AA86" s="38">
        <f t="shared" si="2"/>
        <v>12655972000000</v>
      </c>
      <c r="AB86" s="38">
        <f t="shared" si="3"/>
        <v>13841766247172.744</v>
      </c>
      <c r="AC86" s="38">
        <f t="shared" si="4"/>
        <v>14061923764284.928</v>
      </c>
      <c r="AD86" s="38">
        <f t="shared" si="5"/>
        <v>14330835663979.314</v>
      </c>
      <c r="AE86" s="8">
        <v>48.82181315879633</v>
      </c>
      <c r="AF86" s="38">
        <f t="shared" si="6"/>
        <v>8327897951913.266</v>
      </c>
      <c r="AG86" s="8">
        <v>50.46383658269124</v>
      </c>
      <c r="AH86" s="38">
        <f t="shared" si="7"/>
        <v>13148013000000.002</v>
      </c>
      <c r="AI86" s="8">
        <v>49.57311597360848</v>
      </c>
      <c r="AJ86" s="38">
        <f t="shared" si="8"/>
        <v>13260246401221.543</v>
      </c>
      <c r="AK86" s="8">
        <v>48.14724036604511</v>
      </c>
      <c r="AL86" s="38">
        <f t="shared" si="9"/>
        <v>13456285245033.11</v>
      </c>
      <c r="AM86" s="8">
        <v>47.0922900027542</v>
      </c>
      <c r="AN86" s="48">
        <f t="shared" si="10"/>
        <v>-5.012028340779452</v>
      </c>
      <c r="AO86" s="48">
        <f t="shared" si="11"/>
        <v>2.6627179706953967</v>
      </c>
      <c r="AP86" s="48">
        <f t="shared" si="12"/>
        <v>-5.701050414592061</v>
      </c>
      <c r="AQ86" s="48">
        <f t="shared" si="0"/>
        <v>2.997051765862871</v>
      </c>
      <c r="AR86" s="48">
        <f t="shared" si="13"/>
        <v>-6.102577961621563</v>
      </c>
      <c r="AS86" s="48">
        <f t="shared" si="1"/>
        <v>3.1291837581081765</v>
      </c>
      <c r="AT86" s="7" t="s">
        <v>49</v>
      </c>
      <c r="AU86" s="8">
        <v>-4.241274213637636</v>
      </c>
      <c r="AV86" s="49">
        <f t="shared" si="14"/>
        <v>-7.238325979500507</v>
      </c>
    </row>
    <row r="87" spans="1:48" ht="13.5">
      <c r="A87" s="112"/>
      <c r="B87" s="7" t="s">
        <v>50</v>
      </c>
      <c r="C87" s="5" t="s">
        <v>103</v>
      </c>
      <c r="D87" s="9">
        <v>35.4489428633181</v>
      </c>
      <c r="E87" s="9">
        <v>37.80372163123044</v>
      </c>
      <c r="F87" s="9">
        <v>34.70829653732459</v>
      </c>
      <c r="G87" s="9">
        <v>39.35126406045486</v>
      </c>
      <c r="H87" s="9">
        <v>40.78518329832314</v>
      </c>
      <c r="I87" s="9">
        <v>38.86516901923512</v>
      </c>
      <c r="J87" s="9">
        <v>40.05777198249994</v>
      </c>
      <c r="K87" s="9">
        <v>40.54171244560782</v>
      </c>
      <c r="L87" s="9">
        <v>40.36947930888657</v>
      </c>
      <c r="M87" s="9">
        <v>39.93723275895254</v>
      </c>
      <c r="N87" s="9">
        <v>42.70452007784446</v>
      </c>
      <c r="O87" s="9">
        <v>42.21356333672199</v>
      </c>
      <c r="P87" s="9">
        <v>40.6895210368358</v>
      </c>
      <c r="Q87" s="9">
        <v>41.29718267065918</v>
      </c>
      <c r="R87" s="9">
        <v>42.0488580684321</v>
      </c>
      <c r="S87" s="9">
        <v>41.86632059149302</v>
      </c>
      <c r="T87" s="9">
        <v>42.5967007979753</v>
      </c>
      <c r="U87" s="9">
        <v>44.25412321279772</v>
      </c>
      <c r="V87" s="9">
        <v>45.61658824166383</v>
      </c>
      <c r="W87" s="9">
        <v>44.05246770142528</v>
      </c>
      <c r="X87" s="9">
        <v>42.20699894941405</v>
      </c>
      <c r="Y87" s="9">
        <v>41.64176314444244</v>
      </c>
      <c r="Z87" s="9">
        <v>42.26873623989258</v>
      </c>
      <c r="AA87" s="38">
        <f t="shared" si="2"/>
        <v>553093864944</v>
      </c>
      <c r="AB87" s="38">
        <f t="shared" si="3"/>
        <v>674004983736.0284</v>
      </c>
      <c r="AC87" s="38">
        <f t="shared" si="4"/>
        <v>714445308437.3717</v>
      </c>
      <c r="AD87" s="38">
        <f t="shared" si="5"/>
        <v>739450544440.4287</v>
      </c>
      <c r="AE87" s="9">
        <v>57.76462485858851</v>
      </c>
      <c r="AF87" s="38">
        <f t="shared" si="6"/>
        <v>545262709695.3628</v>
      </c>
      <c r="AG87" s="9">
        <v>50.86250699610094</v>
      </c>
      <c r="AH87" s="38">
        <f t="shared" si="7"/>
        <v>763326991710.9999</v>
      </c>
      <c r="AI87" s="9">
        <v>48.80738211792831</v>
      </c>
      <c r="AJ87" s="38">
        <f t="shared" si="8"/>
        <v>748735075706.322</v>
      </c>
      <c r="AK87" s="9">
        <v>46.26527685254943</v>
      </c>
      <c r="AL87" s="38">
        <f t="shared" si="9"/>
        <v>745619651782.8147</v>
      </c>
      <c r="AM87" s="9">
        <v>44.72702987349398</v>
      </c>
      <c r="AN87" s="48">
        <f t="shared" si="10"/>
        <v>13.252425446449521</v>
      </c>
      <c r="AO87" s="48">
        <f t="shared" si="11"/>
        <v>-5.951762881264429</v>
      </c>
      <c r="AP87" s="48">
        <f t="shared" si="12"/>
        <v>4.799495057774067</v>
      </c>
      <c r="AQ87" s="48">
        <f t="shared" si="0"/>
        <v>-2.235228224417959</v>
      </c>
      <c r="AR87" s="48">
        <f t="shared" si="13"/>
        <v>0.8342826154863872</v>
      </c>
      <c r="AS87" s="48">
        <f t="shared" si="1"/>
        <v>-0.3827896145791456</v>
      </c>
      <c r="AT87" s="7" t="s">
        <v>50</v>
      </c>
      <c r="AU87" s="9">
        <v>-6.253822286899973</v>
      </c>
      <c r="AV87" s="49">
        <f t="shared" si="14"/>
        <v>-4.018594062482014</v>
      </c>
    </row>
    <row r="88" spans="1:48" ht="13.5">
      <c r="A88" s="112"/>
      <c r="B88" s="7" t="s">
        <v>51</v>
      </c>
      <c r="C88" s="5" t="s">
        <v>102</v>
      </c>
      <c r="D88" s="8">
        <v>53.86526641295664</v>
      </c>
      <c r="E88" s="8">
        <v>53.56645399718981</v>
      </c>
      <c r="F88" s="8">
        <v>52.01499550263649</v>
      </c>
      <c r="G88" s="8">
        <v>48.44491169147434</v>
      </c>
      <c r="H88" s="8">
        <v>42.66137203314367</v>
      </c>
      <c r="I88" s="8">
        <v>42.81562595854055</v>
      </c>
      <c r="J88" s="8">
        <v>44.41029321344227</v>
      </c>
      <c r="K88" s="8">
        <v>44.83205195086633</v>
      </c>
      <c r="L88" s="8">
        <v>44.63365224414906</v>
      </c>
      <c r="M88" s="8">
        <v>43.92514376324274</v>
      </c>
      <c r="N88" s="8">
        <v>41.12825541161288</v>
      </c>
      <c r="O88" s="8">
        <v>39.13737106772441</v>
      </c>
      <c r="P88" s="8">
        <v>36.68865763585237</v>
      </c>
      <c r="Q88" s="8">
        <v>34.50265274665104</v>
      </c>
      <c r="R88" s="8">
        <v>34.08604329462509</v>
      </c>
      <c r="S88" s="8">
        <v>31.27794818583795</v>
      </c>
      <c r="T88" s="8">
        <v>33.14013060196353</v>
      </c>
      <c r="U88" s="8">
        <v>33.39983060270661</v>
      </c>
      <c r="V88" s="8">
        <v>33.19236561675189</v>
      </c>
      <c r="W88" s="8">
        <v>33.59526589905426</v>
      </c>
      <c r="X88" s="8">
        <v>33.95619141257073</v>
      </c>
      <c r="Y88" s="8">
        <v>34.4370466967361</v>
      </c>
      <c r="Z88" s="8">
        <v>36.79553058136629</v>
      </c>
      <c r="AA88" s="38">
        <f t="shared" si="2"/>
        <v>69666556798.00002</v>
      </c>
      <c r="AB88" s="38">
        <f t="shared" si="3"/>
        <v>65912731401.26376</v>
      </c>
      <c r="AC88" s="38">
        <f t="shared" si="4"/>
        <v>64824025488.4592</v>
      </c>
      <c r="AD88" s="38">
        <f t="shared" si="5"/>
        <v>65252780882.5487</v>
      </c>
      <c r="AE88" s="8">
        <v>42.71831949633698</v>
      </c>
      <c r="AF88" s="38">
        <f t="shared" si="6"/>
        <v>76892435700.29303</v>
      </c>
      <c r="AG88" s="8">
        <v>48.74174893673307</v>
      </c>
      <c r="AH88" s="38">
        <f t="shared" si="7"/>
        <v>77817493633.99998</v>
      </c>
      <c r="AI88" s="8">
        <v>66.10211381391356</v>
      </c>
      <c r="AJ88" s="38">
        <f t="shared" si="8"/>
        <v>103514308257.48238</v>
      </c>
      <c r="AK88" s="8">
        <v>44.54973318732768</v>
      </c>
      <c r="AL88" s="38">
        <f t="shared" si="9"/>
        <v>71302382457.16843</v>
      </c>
      <c r="AM88" s="8">
        <v>43.4220225889333</v>
      </c>
      <c r="AN88" s="48">
        <f t="shared" si="10"/>
        <v>18.06140024794658</v>
      </c>
      <c r="AO88" s="48">
        <f t="shared" si="11"/>
        <v>-7.456664366866782</v>
      </c>
      <c r="AP88" s="48">
        <f t="shared" si="12"/>
        <v>59.685097427205164</v>
      </c>
      <c r="AQ88" s="48">
        <f t="shared" si="0"/>
        <v>-24.706820903723745</v>
      </c>
      <c r="AR88" s="48">
        <f t="shared" si="13"/>
        <v>9.271024916943645</v>
      </c>
      <c r="AS88" s="48">
        <f t="shared" si="1"/>
        <v>-3.77979145648942</v>
      </c>
      <c r="AT88" s="7" t="s">
        <v>51</v>
      </c>
      <c r="AU88" s="8">
        <v>-32.29878377899222</v>
      </c>
      <c r="AV88" s="49">
        <f t="shared" si="14"/>
        <v>-7.591962875268472</v>
      </c>
    </row>
    <row r="89" spans="1:48" ht="13.5">
      <c r="A89" s="112"/>
      <c r="B89" s="6" t="s">
        <v>52</v>
      </c>
      <c r="C89" s="5" t="s">
        <v>101</v>
      </c>
      <c r="D89" s="9" t="s">
        <v>38</v>
      </c>
      <c r="E89" s="9" t="s">
        <v>38</v>
      </c>
      <c r="F89" s="9" t="s">
        <v>38</v>
      </c>
      <c r="G89" s="9" t="s">
        <v>38</v>
      </c>
      <c r="H89" s="9" t="s">
        <v>38</v>
      </c>
      <c r="I89" s="9" t="s">
        <v>38</v>
      </c>
      <c r="J89" s="9" t="s">
        <v>38</v>
      </c>
      <c r="K89" s="9" t="s">
        <v>38</v>
      </c>
      <c r="L89" s="9" t="s">
        <v>38</v>
      </c>
      <c r="M89" s="9" t="s">
        <v>38</v>
      </c>
      <c r="N89" s="9">
        <v>52.6268281203506</v>
      </c>
      <c r="O89" s="9">
        <v>52.95289398321358</v>
      </c>
      <c r="P89" s="9">
        <v>52.44597399989758</v>
      </c>
      <c r="Q89" s="9">
        <v>54.90150106301262</v>
      </c>
      <c r="R89" s="9">
        <v>53.6157985422746</v>
      </c>
      <c r="S89" s="9">
        <v>51.45922410857867</v>
      </c>
      <c r="T89" s="9">
        <v>53.72346187665086</v>
      </c>
      <c r="U89" s="9">
        <v>55.38990873833561</v>
      </c>
      <c r="V89" s="9">
        <v>54.10525979859978</v>
      </c>
      <c r="W89" s="9">
        <v>50.84156121680307</v>
      </c>
      <c r="X89" s="9">
        <v>48.97411902089664</v>
      </c>
      <c r="Y89" s="9">
        <v>46.89615188289518</v>
      </c>
      <c r="Z89" s="9">
        <v>45.9534254271957</v>
      </c>
      <c r="AA89" s="38">
        <f t="shared" si="2"/>
        <v>317144983049.23553</v>
      </c>
      <c r="AB89" s="38">
        <f t="shared" si="3"/>
        <v>336239038450.8176</v>
      </c>
      <c r="AC89" s="38">
        <f t="shared" si="4"/>
        <v>338601462065.931</v>
      </c>
      <c r="AD89" s="38">
        <f t="shared" si="5"/>
        <v>343551125285.8537</v>
      </c>
      <c r="AE89" s="9">
        <v>45.11788967488867</v>
      </c>
      <c r="AF89" s="38">
        <f t="shared" si="6"/>
        <v>315492337281.8656</v>
      </c>
      <c r="AG89" s="9">
        <v>44.79929308222953</v>
      </c>
      <c r="AH89" s="38">
        <f t="shared" si="7"/>
        <v>344210233547.13684</v>
      </c>
      <c r="AI89" s="9">
        <v>44.96823546299947</v>
      </c>
      <c r="AJ89" s="38">
        <f t="shared" si="8"/>
        <v>361597153828.51245</v>
      </c>
      <c r="AK89" s="9">
        <v>45.03016188768794</v>
      </c>
      <c r="AL89" s="38">
        <f t="shared" si="9"/>
        <v>382190649890.1576</v>
      </c>
      <c r="AM89" s="9">
        <v>44.66755302225369</v>
      </c>
      <c r="AN89" s="48">
        <f t="shared" si="10"/>
        <v>2.3706929252015385</v>
      </c>
      <c r="AO89" s="48">
        <f t="shared" si="11"/>
        <v>-1.0374587113684157</v>
      </c>
      <c r="AP89" s="48">
        <f t="shared" si="12"/>
        <v>6.791374030778329</v>
      </c>
      <c r="AQ89" s="48">
        <f t="shared" si="0"/>
        <v>-2.8597450805841405</v>
      </c>
      <c r="AR89" s="48">
        <f t="shared" si="13"/>
        <v>11.247095922667597</v>
      </c>
      <c r="AS89" s="48">
        <f t="shared" si="1"/>
        <v>-4.55255524617143</v>
      </c>
      <c r="AT89" s="6" t="s">
        <v>52</v>
      </c>
      <c r="AU89" s="9">
        <v>-4.764647776527819</v>
      </c>
      <c r="AV89" s="49">
        <f t="shared" si="14"/>
        <v>-1.9049026959436786</v>
      </c>
    </row>
    <row r="90" spans="1:48" ht="13.5">
      <c r="A90" s="112"/>
      <c r="B90" s="7" t="s">
        <v>53</v>
      </c>
      <c r="C90" s="5" t="s">
        <v>100</v>
      </c>
      <c r="D90" s="8">
        <v>49.81160220809879</v>
      </c>
      <c r="E90" s="8">
        <v>50.37414306013008</v>
      </c>
      <c r="F90" s="8">
        <v>49.80469000087987</v>
      </c>
      <c r="G90" s="8">
        <v>50.36557262524488</v>
      </c>
      <c r="H90" s="8">
        <v>51.53380633347834</v>
      </c>
      <c r="I90" s="8">
        <v>52.89552716143713</v>
      </c>
      <c r="J90" s="8">
        <v>53.99247312232056</v>
      </c>
      <c r="K90" s="8">
        <v>55.40107246760909</v>
      </c>
      <c r="L90" s="8">
        <v>56.36613669056088</v>
      </c>
      <c r="M90" s="8">
        <v>53.49985172898951</v>
      </c>
      <c r="N90" s="8">
        <v>52.47053845273695</v>
      </c>
      <c r="O90" s="8">
        <v>52.46911877484995</v>
      </c>
      <c r="P90" s="8">
        <v>50.23557881720316</v>
      </c>
      <c r="Q90" s="8">
        <v>49.2736477567094</v>
      </c>
      <c r="R90" s="8">
        <v>48.23433950309212</v>
      </c>
      <c r="S90" s="8">
        <v>46.14990464565191</v>
      </c>
      <c r="T90" s="8">
        <v>48.02150354916318</v>
      </c>
      <c r="U90" s="8">
        <v>47.38375153883931</v>
      </c>
      <c r="V90" s="8">
        <v>48.28900355465942</v>
      </c>
      <c r="W90" s="8">
        <v>47.79374649739527</v>
      </c>
      <c r="X90" s="8">
        <v>48.13975576862462</v>
      </c>
      <c r="Y90" s="8">
        <v>48.66565705773041</v>
      </c>
      <c r="Z90" s="8">
        <v>47.86311056006754</v>
      </c>
      <c r="AA90" s="38">
        <f t="shared" si="2"/>
        <v>739972000000</v>
      </c>
      <c r="AB90" s="38">
        <f t="shared" si="3"/>
        <v>776708971963.6562</v>
      </c>
      <c r="AC90" s="38">
        <f t="shared" si="4"/>
        <v>782070980653.3257</v>
      </c>
      <c r="AD90" s="38">
        <f t="shared" si="5"/>
        <v>791209822250.4968</v>
      </c>
      <c r="AE90" s="8">
        <v>48.85612069558399</v>
      </c>
      <c r="AF90" s="38">
        <f t="shared" si="6"/>
        <v>621355748458.6759</v>
      </c>
      <c r="AG90" s="8">
        <v>51.89283885057401</v>
      </c>
      <c r="AH90" s="38">
        <f t="shared" si="7"/>
        <v>788951000000</v>
      </c>
      <c r="AI90" s="8">
        <v>51.42465841948813</v>
      </c>
      <c r="AJ90" s="38">
        <f t="shared" si="8"/>
        <v>795427021341.9727</v>
      </c>
      <c r="AK90" s="8">
        <v>50.82475374409489</v>
      </c>
      <c r="AL90" s="38">
        <f t="shared" si="9"/>
        <v>805751368297.947</v>
      </c>
      <c r="AM90" s="8">
        <v>50.29910189595815</v>
      </c>
      <c r="AN90" s="48">
        <f t="shared" si="10"/>
        <v>1.576140932863666</v>
      </c>
      <c r="AO90" s="48">
        <f t="shared" si="11"/>
        <v>-0.8052129829282109</v>
      </c>
      <c r="AP90" s="48">
        <f t="shared" si="12"/>
        <v>1.7077785800835699</v>
      </c>
      <c r="AQ90" s="48">
        <f t="shared" si="0"/>
        <v>-0.8634730928447709</v>
      </c>
      <c r="AR90" s="48">
        <f t="shared" si="13"/>
        <v>1.8378874526719926</v>
      </c>
      <c r="AS90" s="48">
        <f t="shared" si="1"/>
        <v>-0.9172438620629038</v>
      </c>
      <c r="AT90" s="7" t="s">
        <v>53</v>
      </c>
      <c r="AU90" s="8">
        <v>-5.042935743285595</v>
      </c>
      <c r="AV90" s="49">
        <f t="shared" si="14"/>
        <v>-4.179462650440824</v>
      </c>
    </row>
    <row r="91" spans="1:48" ht="13.5">
      <c r="A91" s="112"/>
      <c r="B91" s="7" t="s">
        <v>54</v>
      </c>
      <c r="C91" s="5" t="s">
        <v>99</v>
      </c>
      <c r="D91" s="9">
        <v>32.70570946266756</v>
      </c>
      <c r="E91" s="9">
        <v>32.82648112884827</v>
      </c>
      <c r="F91" s="9">
        <v>33.24657184596558</v>
      </c>
      <c r="G91" s="9">
        <v>32.37784141945691</v>
      </c>
      <c r="H91" s="9">
        <v>31.44762707310163</v>
      </c>
      <c r="I91" s="9">
        <v>31.58998466510533</v>
      </c>
      <c r="J91" s="9">
        <v>31.56200211366364</v>
      </c>
      <c r="K91" s="9">
        <v>32.66650242063568</v>
      </c>
      <c r="L91" s="9">
        <v>34.45811638252365</v>
      </c>
      <c r="M91" s="9">
        <v>35.04153339654004</v>
      </c>
      <c r="N91" s="9">
        <v>35.97176095669023</v>
      </c>
      <c r="O91" s="9">
        <v>36.71796381787514</v>
      </c>
      <c r="P91" s="9">
        <v>35.71340470813015</v>
      </c>
      <c r="Q91" s="9">
        <v>42.46289007802254</v>
      </c>
      <c r="R91" s="9">
        <v>38.60282821422005</v>
      </c>
      <c r="S91" s="9">
        <v>39.04820454645312</v>
      </c>
      <c r="T91" s="9">
        <v>38.55104087702375</v>
      </c>
      <c r="U91" s="9">
        <v>38.82358813805153</v>
      </c>
      <c r="V91" s="9">
        <v>38.41808690296026</v>
      </c>
      <c r="W91" s="9">
        <v>37.01493834186452</v>
      </c>
      <c r="X91" s="9">
        <v>38.43967277514304</v>
      </c>
      <c r="Y91" s="9">
        <v>36.17095848410424</v>
      </c>
      <c r="Z91" s="9">
        <v>35.90210494094899</v>
      </c>
      <c r="AA91" s="38">
        <f t="shared" si="2"/>
        <v>185082675000000.03</v>
      </c>
      <c r="AB91" s="38">
        <f t="shared" si="3"/>
        <v>181916314921520.12</v>
      </c>
      <c r="AC91" s="38">
        <f t="shared" si="4"/>
        <v>178552102692977.1</v>
      </c>
      <c r="AD91" s="38">
        <f t="shared" si="5"/>
        <v>177079940039299.4</v>
      </c>
      <c r="AE91" s="9">
        <v>37.07543658547692</v>
      </c>
      <c r="AF91" s="38">
        <f t="shared" si="6"/>
        <v>205309197163793.06</v>
      </c>
      <c r="AG91" s="9">
        <v>41.40633442205676</v>
      </c>
      <c r="AH91" s="38">
        <f t="shared" si="7"/>
        <v>196392935575552.62</v>
      </c>
      <c r="AI91" s="9">
        <v>40.58108415499945</v>
      </c>
      <c r="AJ91" s="38">
        <f t="shared" si="8"/>
        <v>195876983291340.84</v>
      </c>
      <c r="AK91" s="9">
        <v>40.61780894565401</v>
      </c>
      <c r="AL91" s="38">
        <f t="shared" si="9"/>
        <v>197811072097049.38</v>
      </c>
      <c r="AM91" s="9">
        <v>40.15584646185255</v>
      </c>
      <c r="AN91" s="48">
        <f t="shared" si="10"/>
        <v>7.9578462548990245</v>
      </c>
      <c r="AO91" s="48">
        <f t="shared" si="11"/>
        <v>-3.0521657734044325</v>
      </c>
      <c r="AP91" s="48">
        <f t="shared" si="12"/>
        <v>9.70298323966206</v>
      </c>
      <c r="AQ91" s="48">
        <f t="shared" si="0"/>
        <v>-3.589306031387082</v>
      </c>
      <c r="AR91" s="48">
        <f t="shared" si="13"/>
        <v>11.707216556064509</v>
      </c>
      <c r="AS91" s="48">
        <f t="shared" si="1"/>
        <v>-4.256855555262781</v>
      </c>
      <c r="AT91" s="7" t="s">
        <v>54</v>
      </c>
      <c r="AU91" s="9">
        <v>-7.687403575081604</v>
      </c>
      <c r="AV91" s="49">
        <f t="shared" si="14"/>
        <v>-4.098097543694522</v>
      </c>
    </row>
    <row r="92" spans="1:48" ht="13.5">
      <c r="A92" s="112"/>
      <c r="B92" s="7" t="s">
        <v>55</v>
      </c>
      <c r="C92" s="5" t="s">
        <v>98</v>
      </c>
      <c r="D92" s="8">
        <v>19.67978660219302</v>
      </c>
      <c r="E92" s="8">
        <v>18.66876267404525</v>
      </c>
      <c r="F92" s="8">
        <v>17.56260275517411</v>
      </c>
      <c r="G92" s="8">
        <v>17.72101274722522</v>
      </c>
      <c r="H92" s="8">
        <v>18.78249905434372</v>
      </c>
      <c r="I92" s="8">
        <v>19.53153574929409</v>
      </c>
      <c r="J92" s="8">
        <v>20.49779564556279</v>
      </c>
      <c r="K92" s="8">
        <v>21.49725826271283</v>
      </c>
      <c r="L92" s="8">
        <v>21.24242916172264</v>
      </c>
      <c r="M92" s="8">
        <v>20.59292641766812</v>
      </c>
      <c r="N92" s="8">
        <v>20.35851753774409</v>
      </c>
      <c r="O92" s="8">
        <v>21.21305340571968</v>
      </c>
      <c r="P92" s="8">
        <v>21.81738317568733</v>
      </c>
      <c r="Q92" s="8">
        <v>24.14208250570029</v>
      </c>
      <c r="R92" s="8">
        <v>23.1946521434231</v>
      </c>
      <c r="S92" s="8">
        <v>22.43312733324934</v>
      </c>
      <c r="T92" s="8">
        <v>23.92125636613945</v>
      </c>
      <c r="U92" s="8">
        <v>23.58466697634229</v>
      </c>
      <c r="V92" s="8">
        <v>28.90178195250351</v>
      </c>
      <c r="W92" s="8">
        <v>26.08402201591307</v>
      </c>
      <c r="X92" s="8">
        <v>26.58943577569717</v>
      </c>
      <c r="Y92" s="8">
        <v>27.72869231914514</v>
      </c>
      <c r="Z92" s="8">
        <v>28.65324872591443</v>
      </c>
      <c r="AA92" s="38">
        <f t="shared" si="2"/>
        <v>279372900000000.1</v>
      </c>
      <c r="AB92" s="38">
        <f t="shared" si="3"/>
        <v>297176027160023.7</v>
      </c>
      <c r="AC92" s="38">
        <f t="shared" si="4"/>
        <v>306722594511610.7</v>
      </c>
      <c r="AD92" s="38">
        <f t="shared" si="5"/>
        <v>312110251169936.44</v>
      </c>
      <c r="AE92" s="8">
        <v>30.44936937126517</v>
      </c>
      <c r="AF92" s="38">
        <f t="shared" si="6"/>
        <v>297946713905397.1</v>
      </c>
      <c r="AG92" s="8">
        <v>31.90404456141402</v>
      </c>
      <c r="AH92" s="38">
        <f t="shared" si="7"/>
        <v>339158880358130.94</v>
      </c>
      <c r="AI92" s="8">
        <v>28.12114015024532</v>
      </c>
      <c r="AJ92" s="38">
        <f t="shared" si="8"/>
        <v>327733877273805.56</v>
      </c>
      <c r="AK92" s="8">
        <v>28.00945242782259</v>
      </c>
      <c r="AL92" s="38">
        <f t="shared" si="9"/>
        <v>346596247425663.75</v>
      </c>
      <c r="AM92" s="8">
        <v>27.30239088076318</v>
      </c>
      <c r="AN92" s="48">
        <f t="shared" si="10"/>
        <v>14.12726780128206</v>
      </c>
      <c r="AO92" s="48">
        <f t="shared" si="11"/>
        <v>-3.94924885302537</v>
      </c>
      <c r="AP92" s="48">
        <f t="shared" si="12"/>
        <v>6.850255944023559</v>
      </c>
      <c r="AQ92" s="48">
        <f t="shared" si="0"/>
        <v>-1.8028689380758784</v>
      </c>
      <c r="AR92" s="48">
        <f t="shared" si="13"/>
        <v>11.049299446736384</v>
      </c>
      <c r="AS92" s="48">
        <f t="shared" si="1"/>
        <v>-2.7869138189617324</v>
      </c>
      <c r="AT92" s="7" t="s">
        <v>55</v>
      </c>
      <c r="AU92" s="8">
        <v>1.552342078079035</v>
      </c>
      <c r="AV92" s="49">
        <f t="shared" si="14"/>
        <v>3.3552110161549136</v>
      </c>
    </row>
    <row r="93" spans="1:48" ht="21">
      <c r="A93" s="112"/>
      <c r="B93" s="7" t="s">
        <v>56</v>
      </c>
      <c r="C93" s="5" t="s">
        <v>97</v>
      </c>
      <c r="D93" s="9" t="s">
        <v>38</v>
      </c>
      <c r="E93" s="9" t="s">
        <v>38</v>
      </c>
      <c r="F93" s="9" t="s">
        <v>38</v>
      </c>
      <c r="G93" s="9" t="s">
        <v>38</v>
      </c>
      <c r="H93" s="9" t="s">
        <v>38</v>
      </c>
      <c r="I93" s="9">
        <v>37.74663083696845</v>
      </c>
      <c r="J93" s="9">
        <v>38.39712520909121</v>
      </c>
      <c r="K93" s="9">
        <v>40.01038466482248</v>
      </c>
      <c r="L93" s="9">
        <v>39.76910007125596</v>
      </c>
      <c r="M93" s="9">
        <v>38.94811995047702</v>
      </c>
      <c r="N93" s="9">
        <v>39.68030469572022</v>
      </c>
      <c r="O93" s="9">
        <v>41.12625906585657</v>
      </c>
      <c r="P93" s="9">
        <v>40.65288034856825</v>
      </c>
      <c r="Q93" s="9">
        <v>41.05756126311399</v>
      </c>
      <c r="R93" s="9">
        <v>39.19077375678378</v>
      </c>
      <c r="S93" s="9">
        <v>37.59173268029932</v>
      </c>
      <c r="T93" s="9">
        <v>38.12853513007897</v>
      </c>
      <c r="U93" s="9">
        <v>41.52726208622956</v>
      </c>
      <c r="V93" s="9">
        <v>41.78052990907701</v>
      </c>
      <c r="W93" s="9">
        <v>42.55412290207591</v>
      </c>
      <c r="X93" s="9">
        <v>41.51985071142242</v>
      </c>
      <c r="Y93" s="9">
        <v>38.57564570946195</v>
      </c>
      <c r="Z93" s="9">
        <v>36.16775909549155</v>
      </c>
      <c r="AA93" s="38">
        <f t="shared" si="2"/>
        <v>13559572099.999998</v>
      </c>
      <c r="AB93" s="38">
        <f t="shared" si="3"/>
        <v>14081925185.580467</v>
      </c>
      <c r="AC93" s="38">
        <f t="shared" si="4"/>
        <v>14297043828.336912</v>
      </c>
      <c r="AD93" s="38">
        <f t="shared" si="5"/>
        <v>14311450436.438343</v>
      </c>
      <c r="AE93" s="9">
        <v>36.87709186178307</v>
      </c>
      <c r="AF93" s="38">
        <f t="shared" si="6"/>
        <v>10986104589.38873</v>
      </c>
      <c r="AG93" s="9">
        <v>42.17319114609222</v>
      </c>
      <c r="AH93" s="38">
        <f t="shared" si="7"/>
        <v>16044651400.000006</v>
      </c>
      <c r="AI93" s="9">
        <v>42.67882614872647</v>
      </c>
      <c r="AJ93" s="38">
        <f t="shared" si="8"/>
        <v>17028549934.261818</v>
      </c>
      <c r="AK93" s="9">
        <v>42.63484720205565</v>
      </c>
      <c r="AL93" s="38">
        <f t="shared" si="9"/>
        <v>17581711087.902805</v>
      </c>
      <c r="AM93" s="9">
        <v>41.49783221668569</v>
      </c>
      <c r="AN93" s="48">
        <f t="shared" si="10"/>
        <v>13.937911106283394</v>
      </c>
      <c r="AO93" s="48">
        <f t="shared" si="11"/>
        <v>-5.15900443983228</v>
      </c>
      <c r="AP93" s="48">
        <f t="shared" si="12"/>
        <v>19.105390867663345</v>
      </c>
      <c r="AQ93" s="48">
        <f t="shared" si="0"/>
        <v>-6.8460012548923785</v>
      </c>
      <c r="AR93" s="48">
        <f t="shared" si="13"/>
        <v>22.850658401038515</v>
      </c>
      <c r="AS93" s="48">
        <f t="shared" si="1"/>
        <v>-7.930232870338536</v>
      </c>
      <c r="AT93" s="7" t="s">
        <v>56</v>
      </c>
      <c r="AU93" s="9">
        <v>-2.169597245342477</v>
      </c>
      <c r="AV93" s="49">
        <f t="shared" si="14"/>
        <v>4.676404009549902</v>
      </c>
    </row>
    <row r="94" spans="1:48" ht="21">
      <c r="A94" s="112"/>
      <c r="B94" s="7" t="s">
        <v>57</v>
      </c>
      <c r="C94" s="5" t="s">
        <v>96</v>
      </c>
      <c r="D94" s="8">
        <v>57.49251726880533</v>
      </c>
      <c r="E94" s="8">
        <v>57.12303411029728</v>
      </c>
      <c r="F94" s="8">
        <v>58.49784563425911</v>
      </c>
      <c r="G94" s="8">
        <v>56.37787459328256</v>
      </c>
      <c r="H94" s="8">
        <v>54.45485219974165</v>
      </c>
      <c r="I94" s="8">
        <v>54.91233398453495</v>
      </c>
      <c r="J94" s="8">
        <v>54.94006799417136</v>
      </c>
      <c r="K94" s="8">
        <v>55.680416252017</v>
      </c>
      <c r="L94" s="8">
        <v>55.71621626517522</v>
      </c>
      <c r="M94" s="8">
        <v>53.52562334510118</v>
      </c>
      <c r="N94" s="8">
        <v>56.44514038806122</v>
      </c>
      <c r="O94" s="8">
        <v>49.43284702350236</v>
      </c>
      <c r="P94" s="8">
        <v>47.54453784950179</v>
      </c>
      <c r="Q94" s="8">
        <v>46.67387657808746</v>
      </c>
      <c r="R94" s="8">
        <v>46.02180774897512</v>
      </c>
      <c r="S94" s="8">
        <v>44.16977701215591</v>
      </c>
      <c r="T94" s="8">
        <v>45.35379502424626</v>
      </c>
      <c r="U94" s="8">
        <v>46.20669197401782</v>
      </c>
      <c r="V94" s="8">
        <v>47.09578672593333</v>
      </c>
      <c r="W94" s="8">
        <v>46.09331737190304</v>
      </c>
      <c r="X94" s="8">
        <v>44.79194868788445</v>
      </c>
      <c r="Y94" s="8">
        <v>45.54252373124957</v>
      </c>
      <c r="Z94" s="8">
        <v>45.27023836382823</v>
      </c>
      <c r="AA94" s="38">
        <f t="shared" si="2"/>
        <v>258842999999.99796</v>
      </c>
      <c r="AB94" s="38">
        <f t="shared" si="3"/>
        <v>264510312271.1345</v>
      </c>
      <c r="AC94" s="38">
        <f t="shared" si="4"/>
        <v>268805167847.24368</v>
      </c>
      <c r="AD94" s="38">
        <f t="shared" si="5"/>
        <v>272691325175.44144</v>
      </c>
      <c r="AE94" s="8">
        <v>46.04126623126252</v>
      </c>
      <c r="AF94" s="38">
        <f t="shared" si="6"/>
        <v>224931843696.84995</v>
      </c>
      <c r="AG94" s="8">
        <v>51.35048664115216</v>
      </c>
      <c r="AH94" s="38">
        <f t="shared" si="7"/>
        <v>293713999972.086</v>
      </c>
      <c r="AI94" s="8">
        <v>51.16152828594217</v>
      </c>
      <c r="AJ94" s="38">
        <f t="shared" si="8"/>
        <v>302298932831.1648</v>
      </c>
      <c r="AK94" s="8">
        <v>49.82819681820785</v>
      </c>
      <c r="AL94" s="38">
        <f t="shared" si="9"/>
        <v>303637110001.29004</v>
      </c>
      <c r="AM94" s="8">
        <v>49.06493934117185</v>
      </c>
      <c r="AN94" s="48">
        <f t="shared" si="10"/>
        <v>11.040661307380901</v>
      </c>
      <c r="AO94" s="48">
        <f t="shared" si="11"/>
        <v>-5.1057272561151805</v>
      </c>
      <c r="AP94" s="48">
        <f t="shared" si="12"/>
        <v>12.460238488775971</v>
      </c>
      <c r="AQ94" s="48">
        <f t="shared" si="0"/>
        <v>-5.668535408243166</v>
      </c>
      <c r="AR94" s="48">
        <f t="shared" si="13"/>
        <v>11.348283560519945</v>
      </c>
      <c r="AS94" s="48">
        <f t="shared" si="1"/>
        <v>-5.078340578955398</v>
      </c>
      <c r="AT94" s="7" t="s">
        <v>57</v>
      </c>
      <c r="AU94" s="8">
        <v>-5.838727181476488</v>
      </c>
      <c r="AV94" s="49">
        <f t="shared" si="14"/>
        <v>-0.1701917732333218</v>
      </c>
    </row>
    <row r="95" spans="1:48" ht="21">
      <c r="A95" s="112"/>
      <c r="B95" s="7" t="s">
        <v>58</v>
      </c>
      <c r="C95" s="5" t="s">
        <v>94</v>
      </c>
      <c r="D95" s="9" t="s">
        <v>38</v>
      </c>
      <c r="E95" s="9">
        <v>58.49015646994837</v>
      </c>
      <c r="F95" s="9">
        <v>53.68713177004919</v>
      </c>
      <c r="G95" s="9">
        <v>52.74459776717557</v>
      </c>
      <c r="H95" s="9">
        <v>51.54027422593097</v>
      </c>
      <c r="I95" s="9">
        <v>52.56356046449475</v>
      </c>
      <c r="J95" s="9">
        <v>49.56456466933759</v>
      </c>
      <c r="K95" s="9">
        <v>48.81579962649006</v>
      </c>
      <c r="L95" s="9">
        <v>45.05557439100947</v>
      </c>
      <c r="M95" s="9">
        <v>42.65198717919327</v>
      </c>
      <c r="N95" s="9">
        <v>41.70713693410112</v>
      </c>
      <c r="O95" s="9">
        <v>40.60217832152235</v>
      </c>
      <c r="P95" s="9">
        <v>41.22680755299141</v>
      </c>
      <c r="Q95" s="9">
        <v>41.03799773181156</v>
      </c>
      <c r="R95" s="9">
        <v>40.70881914101975</v>
      </c>
      <c r="S95" s="9">
        <v>38.7620917672451</v>
      </c>
      <c r="T95" s="9">
        <v>38.29492854090798</v>
      </c>
      <c r="U95" s="9">
        <v>37.3355084281468</v>
      </c>
      <c r="V95" s="9">
        <v>37.78169233860574</v>
      </c>
      <c r="W95" s="9">
        <v>37.5258102481497</v>
      </c>
      <c r="X95" s="9">
        <v>38.49304486846676</v>
      </c>
      <c r="Y95" s="9">
        <v>39.86841263058846</v>
      </c>
      <c r="Z95" s="9">
        <v>40.10857184272921</v>
      </c>
      <c r="AA95" s="38">
        <f t="shared" si="2"/>
        <v>71387642680.00002</v>
      </c>
      <c r="AB95" s="38">
        <f t="shared" si="3"/>
        <v>75149236625.29852</v>
      </c>
      <c r="AC95" s="38">
        <f t="shared" si="4"/>
        <v>77394494375.71819</v>
      </c>
      <c r="AD95" s="38">
        <f t="shared" si="5"/>
        <v>80729793042.68068</v>
      </c>
      <c r="AE95" s="9">
        <v>42.21235751049103</v>
      </c>
      <c r="AF95" s="38">
        <f t="shared" si="6"/>
        <v>57966853580.5565</v>
      </c>
      <c r="AG95" s="9">
        <v>43.86154707874505</v>
      </c>
      <c r="AH95" s="38">
        <f t="shared" si="7"/>
        <v>81419312611.33286</v>
      </c>
      <c r="AI95" s="9">
        <v>44.2460352889383</v>
      </c>
      <c r="AJ95" s="38">
        <f t="shared" si="8"/>
        <v>86423777270.87303</v>
      </c>
      <c r="AK95" s="9">
        <v>43.76748924340446</v>
      </c>
      <c r="AL95" s="38">
        <f t="shared" si="9"/>
        <v>91563871495.71161</v>
      </c>
      <c r="AM95" s="9">
        <v>43.18007922956614</v>
      </c>
      <c r="AN95" s="48">
        <f t="shared" si="10"/>
        <v>8.34349923911742</v>
      </c>
      <c r="AO95" s="48">
        <f t="shared" si="11"/>
        <v>-3.377764122887889</v>
      </c>
      <c r="AP95" s="48">
        <f t="shared" si="12"/>
        <v>11.666570042206644</v>
      </c>
      <c r="AQ95" s="48">
        <f t="shared" si="0"/>
        <v>-4.622685818980891</v>
      </c>
      <c r="AR95" s="48">
        <f t="shared" si="13"/>
        <v>13.420173698826531</v>
      </c>
      <c r="AS95" s="48">
        <f t="shared" si="1"/>
        <v>-5.17868461009143</v>
      </c>
      <c r="AT95" s="7" t="s">
        <v>58</v>
      </c>
      <c r="AU95" s="9">
        <v>-5.310197937655595</v>
      </c>
      <c r="AV95" s="49">
        <f t="shared" si="14"/>
        <v>-0.6875121186747037</v>
      </c>
    </row>
    <row r="96" spans="1:48" ht="13.5">
      <c r="A96" s="112"/>
      <c r="B96" s="7" t="s">
        <v>59</v>
      </c>
      <c r="C96" s="5" t="s">
        <v>95</v>
      </c>
      <c r="D96" s="8">
        <v>44.36418063842466</v>
      </c>
      <c r="E96" s="8">
        <v>48.35454553377236</v>
      </c>
      <c r="F96" s="8">
        <v>50.79751491591343</v>
      </c>
      <c r="G96" s="8">
        <v>52.74906099895396</v>
      </c>
      <c r="H96" s="8">
        <v>52.12106417051735</v>
      </c>
      <c r="I96" s="8">
        <v>53.6600195466937</v>
      </c>
      <c r="J96" s="8">
        <v>54.88251150670558</v>
      </c>
      <c r="K96" s="8">
        <v>56.10279006325426</v>
      </c>
      <c r="L96" s="8">
        <v>54.70193002299921</v>
      </c>
      <c r="M96" s="8">
        <v>53.58346186639904</v>
      </c>
      <c r="N96" s="8">
        <v>50.93514458305112</v>
      </c>
      <c r="O96" s="8">
        <v>48.54524104322504</v>
      </c>
      <c r="P96" s="8">
        <v>46.87122210556883</v>
      </c>
      <c r="Q96" s="8">
        <v>49.17675120137501</v>
      </c>
      <c r="R96" s="8">
        <v>47.71251788701454</v>
      </c>
      <c r="S96" s="8">
        <v>42.34820667264814</v>
      </c>
      <c r="T96" s="8">
        <v>44.22657994596874</v>
      </c>
      <c r="U96" s="8">
        <v>47.09555781213698</v>
      </c>
      <c r="V96" s="8">
        <v>48.25115680830706</v>
      </c>
      <c r="W96" s="8">
        <v>45.5817473130309</v>
      </c>
      <c r="X96" s="8">
        <v>42.26071135803548</v>
      </c>
      <c r="Y96" s="8">
        <v>40.58404138225474</v>
      </c>
      <c r="Z96" s="8">
        <v>41.22630312976535</v>
      </c>
      <c r="AA96" s="38">
        <f t="shared" si="2"/>
        <v>936500000000</v>
      </c>
      <c r="AB96" s="38">
        <f t="shared" si="3"/>
        <v>988334186381.313</v>
      </c>
      <c r="AC96" s="38">
        <f t="shared" si="4"/>
        <v>1029905625475.7202</v>
      </c>
      <c r="AD96" s="38">
        <f t="shared" si="5"/>
        <v>1058023520870.4048</v>
      </c>
      <c r="AE96" s="8">
        <v>40.68078512396694</v>
      </c>
      <c r="AF96" s="38">
        <f t="shared" si="6"/>
        <v>931050145320.2478</v>
      </c>
      <c r="AG96" s="8">
        <v>46.4501630812592</v>
      </c>
      <c r="AH96" s="38">
        <f t="shared" si="7"/>
        <v>1105846000000</v>
      </c>
      <c r="AI96" s="8">
        <v>46.56610140744963</v>
      </c>
      <c r="AJ96" s="38">
        <f t="shared" si="8"/>
        <v>1160829945975.3142</v>
      </c>
      <c r="AK96" s="8">
        <v>46.94593766656392</v>
      </c>
      <c r="AL96" s="38">
        <f t="shared" si="9"/>
        <v>1224070546111.598</v>
      </c>
      <c r="AM96" s="8">
        <v>46.90214743707043</v>
      </c>
      <c r="AN96" s="48">
        <f t="shared" si="10"/>
        <v>11.889886562453611</v>
      </c>
      <c r="AO96" s="48">
        <f t="shared" si="11"/>
        <v>-4.93598829001737</v>
      </c>
      <c r="AP96" s="48">
        <f t="shared" si="12"/>
        <v>12.712263848361758</v>
      </c>
      <c r="AQ96" s="48">
        <f t="shared" si="0"/>
        <v>-5.251962362121191</v>
      </c>
      <c r="AR96" s="48">
        <f t="shared" si="13"/>
        <v>15.694076924168115</v>
      </c>
      <c r="AS96" s="48">
        <f t="shared" si="1"/>
        <v>-6.368287613368267</v>
      </c>
      <c r="AT96" s="7" t="s">
        <v>59</v>
      </c>
      <c r="AU96" s="8">
        <v>9.522826815896874</v>
      </c>
      <c r="AV96" s="49">
        <f t="shared" si="14"/>
        <v>14.774789178018064</v>
      </c>
    </row>
    <row r="97" spans="1:48" ht="13.5">
      <c r="A97" s="112"/>
      <c r="B97" s="7" t="s">
        <v>60</v>
      </c>
      <c r="C97" s="5" t="s">
        <v>92</v>
      </c>
      <c r="D97" s="9" t="s">
        <v>38</v>
      </c>
      <c r="E97" s="9" t="s">
        <v>38</v>
      </c>
      <c r="F97" s="9" t="s">
        <v>38</v>
      </c>
      <c r="G97" s="9" t="s">
        <v>38</v>
      </c>
      <c r="H97" s="9" t="s">
        <v>38</v>
      </c>
      <c r="I97" s="9" t="s">
        <v>38</v>
      </c>
      <c r="J97" s="9" t="s">
        <v>38</v>
      </c>
      <c r="K97" s="9" t="s">
        <v>38</v>
      </c>
      <c r="L97" s="9" t="s">
        <v>38</v>
      </c>
      <c r="M97" s="9" t="s">
        <v>38</v>
      </c>
      <c r="N97" s="9">
        <v>47.70925596035837</v>
      </c>
      <c r="O97" s="9">
        <v>51.13556267416478</v>
      </c>
      <c r="P97" s="9">
        <v>46.57611610565902</v>
      </c>
      <c r="Q97" s="9">
        <v>44.50796106956474</v>
      </c>
      <c r="R97" s="9">
        <v>42.89350775035945</v>
      </c>
      <c r="S97" s="9">
        <v>41.1625284324407</v>
      </c>
      <c r="T97" s="9">
        <v>43.73425478968177</v>
      </c>
      <c r="U97" s="9">
        <v>44.21655234994262</v>
      </c>
      <c r="V97" s="9">
        <v>44.62105013658236</v>
      </c>
      <c r="W97" s="9">
        <v>42.72538679664442</v>
      </c>
      <c r="X97" s="9">
        <v>43.46257354170417</v>
      </c>
      <c r="Y97" s="9">
        <v>43.88897032609608</v>
      </c>
      <c r="Z97" s="9">
        <v>42.19355600853783</v>
      </c>
      <c r="AA97" s="38">
        <f t="shared" si="2"/>
        <v>496469000000.00006</v>
      </c>
      <c r="AB97" s="38">
        <f t="shared" si="3"/>
        <v>530030204314.20734</v>
      </c>
      <c r="AC97" s="38">
        <f t="shared" si="4"/>
        <v>540566167069.45825</v>
      </c>
      <c r="AD97" s="38">
        <f t="shared" si="5"/>
        <v>557046339438.9589</v>
      </c>
      <c r="AE97" s="9">
        <v>43.25151693250442</v>
      </c>
      <c r="AF97" s="38">
        <f t="shared" si="6"/>
        <v>446223607862.25055</v>
      </c>
      <c r="AG97" s="9">
        <v>44.48049691767758</v>
      </c>
      <c r="AH97" s="38">
        <f t="shared" si="7"/>
        <v>596542000000</v>
      </c>
      <c r="AI97" s="9">
        <v>45.32784789635787</v>
      </c>
      <c r="AJ97" s="38">
        <f t="shared" si="8"/>
        <v>641551908718.3439</v>
      </c>
      <c r="AK97" s="9">
        <v>44.96578609801259</v>
      </c>
      <c r="AL97" s="38">
        <f t="shared" si="9"/>
        <v>681793282241.609</v>
      </c>
      <c r="AM97" s="9">
        <v>44.0521496478987</v>
      </c>
      <c r="AN97" s="48">
        <f t="shared" si="10"/>
        <v>12.548680272259318</v>
      </c>
      <c r="AO97" s="48">
        <f t="shared" si="11"/>
        <v>-4.9593787578931625</v>
      </c>
      <c r="AP97" s="48">
        <f t="shared" si="12"/>
        <v>18.68147653345642</v>
      </c>
      <c r="AQ97" s="48">
        <f t="shared" si="0"/>
        <v>-7.134989819149922</v>
      </c>
      <c r="AR97" s="48">
        <f t="shared" si="13"/>
        <v>22.394356442282998</v>
      </c>
      <c r="AS97" s="48">
        <f t="shared" si="1"/>
        <v>-8.227338832090716</v>
      </c>
      <c r="AT97" s="7" t="s">
        <v>60</v>
      </c>
      <c r="AU97" s="9">
        <v>-7.872904133374668</v>
      </c>
      <c r="AV97" s="49">
        <f t="shared" si="14"/>
        <v>-0.7379143142247457</v>
      </c>
    </row>
    <row r="98" spans="1:48" ht="13.5">
      <c r="A98" s="112"/>
      <c r="B98" s="7" t="s">
        <v>61</v>
      </c>
      <c r="C98" s="5" t="s">
        <v>91</v>
      </c>
      <c r="D98" s="8">
        <v>36.66587113033615</v>
      </c>
      <c r="E98" s="8">
        <v>37.62344431981313</v>
      </c>
      <c r="F98" s="8">
        <v>36.82909742636682</v>
      </c>
      <c r="G98" s="8">
        <v>35.67181084880479</v>
      </c>
      <c r="H98" s="8">
        <v>35.8011174961156</v>
      </c>
      <c r="I98" s="8">
        <v>38.59541044778327</v>
      </c>
      <c r="J98" s="8">
        <v>41.37496865550788</v>
      </c>
      <c r="K98" s="8">
        <v>42.39851398648694</v>
      </c>
      <c r="L98" s="8">
        <v>43.88054242050049</v>
      </c>
      <c r="M98" s="8">
        <v>42.42994266199454</v>
      </c>
      <c r="N98" s="8">
        <v>41.53751947402191</v>
      </c>
      <c r="O98" s="8">
        <v>42.0692073006972</v>
      </c>
      <c r="P98" s="8">
        <v>41.13963165493843</v>
      </c>
      <c r="Q98" s="8">
        <v>40.81712141771159</v>
      </c>
      <c r="R98" s="8">
        <v>40.99750021542585</v>
      </c>
      <c r="S98" s="8">
        <v>41.129423065567</v>
      </c>
      <c r="T98" s="8">
        <v>42.48018554178604</v>
      </c>
      <c r="U98" s="8">
        <v>42.3064132762389</v>
      </c>
      <c r="V98" s="8">
        <v>43.7823879519993</v>
      </c>
      <c r="W98" s="8">
        <v>44.67104893601295</v>
      </c>
      <c r="X98" s="8">
        <v>45.77071980797315</v>
      </c>
      <c r="Y98" s="8">
        <v>44.52548894576393</v>
      </c>
      <c r="Z98" s="8">
        <v>43.7778565328627</v>
      </c>
      <c r="AA98" s="38">
        <f t="shared" si="2"/>
        <v>73869398000</v>
      </c>
      <c r="AB98" s="38">
        <f t="shared" si="3"/>
        <v>75506384053.76613</v>
      </c>
      <c r="AC98" s="38">
        <f t="shared" si="4"/>
        <v>76339846677.35263</v>
      </c>
      <c r="AD98" s="38">
        <f t="shared" si="5"/>
        <v>77351121255.46304</v>
      </c>
      <c r="AE98" s="8">
        <v>43.60674013021234</v>
      </c>
      <c r="AF98" s="38">
        <f t="shared" si="6"/>
        <v>71576016036.25023</v>
      </c>
      <c r="AG98" s="8">
        <v>48.14996631911778</v>
      </c>
      <c r="AH98" s="38">
        <f t="shared" si="7"/>
        <v>80955062000.00003</v>
      </c>
      <c r="AI98" s="8">
        <v>47.79079088556112</v>
      </c>
      <c r="AJ98" s="38">
        <f t="shared" si="8"/>
        <v>82432114072.0475</v>
      </c>
      <c r="AK98" s="8">
        <v>45.59443152329452</v>
      </c>
      <c r="AL98" s="38">
        <f t="shared" si="9"/>
        <v>79499153978.78119</v>
      </c>
      <c r="AM98" s="8">
        <v>44.74885101593849</v>
      </c>
      <c r="AN98" s="48">
        <f t="shared" si="10"/>
        <v>7.2161818030566</v>
      </c>
      <c r="AO98" s="48">
        <f t="shared" si="11"/>
        <v>-3.2407319951763185</v>
      </c>
      <c r="AP98" s="48">
        <f t="shared" si="12"/>
        <v>7.9804553714177615</v>
      </c>
      <c r="AQ98" s="48">
        <f t="shared" si="0"/>
        <v>-3.5320491334761783</v>
      </c>
      <c r="AR98" s="48">
        <f t="shared" si="13"/>
        <v>2.7769897688023946</v>
      </c>
      <c r="AS98" s="48">
        <f t="shared" si="1"/>
        <v>-1.231941800780234</v>
      </c>
      <c r="AT98" s="7" t="s">
        <v>61</v>
      </c>
      <c r="AU98" s="8">
        <v>-7.312238631887507</v>
      </c>
      <c r="AV98" s="49">
        <f t="shared" si="14"/>
        <v>-3.7801894984113282</v>
      </c>
    </row>
    <row r="99" spans="1:48" ht="21">
      <c r="A99" s="112"/>
      <c r="B99" s="7" t="s">
        <v>62</v>
      </c>
      <c r="C99" s="5" t="s">
        <v>90</v>
      </c>
      <c r="D99" s="9" t="s">
        <v>38</v>
      </c>
      <c r="E99" s="9" t="s">
        <v>38</v>
      </c>
      <c r="F99" s="9" t="s">
        <v>38</v>
      </c>
      <c r="G99" s="9" t="s">
        <v>38</v>
      </c>
      <c r="H99" s="9" t="s">
        <v>38</v>
      </c>
      <c r="I99" s="9" t="s">
        <v>38</v>
      </c>
      <c r="J99" s="9" t="s">
        <v>38</v>
      </c>
      <c r="K99" s="9" t="s">
        <v>38</v>
      </c>
      <c r="L99" s="9" t="s">
        <v>38</v>
      </c>
      <c r="M99" s="9" t="s">
        <v>38</v>
      </c>
      <c r="N99" s="9">
        <v>48.64244804158916</v>
      </c>
      <c r="O99" s="9">
        <v>53.77664987172545</v>
      </c>
      <c r="P99" s="9">
        <v>48.95682889947423</v>
      </c>
      <c r="Q99" s="9">
        <v>45.81689239259157</v>
      </c>
      <c r="R99" s="9">
        <v>48.1368246976804</v>
      </c>
      <c r="S99" s="9">
        <v>52.181234103013</v>
      </c>
      <c r="T99" s="9">
        <v>44.49698653659883</v>
      </c>
      <c r="U99" s="9">
        <v>45.09193235444067</v>
      </c>
      <c r="V99" s="9">
        <v>40.16185352128393</v>
      </c>
      <c r="W99" s="9">
        <v>37.70176965524213</v>
      </c>
      <c r="X99" s="9">
        <v>38.00767063625595</v>
      </c>
      <c r="Y99" s="9">
        <v>36.63958675750264</v>
      </c>
      <c r="Z99" s="9">
        <v>34.32889123104902</v>
      </c>
      <c r="AA99" s="38">
        <f t="shared" si="2"/>
        <v>21128426365</v>
      </c>
      <c r="AB99" s="38">
        <f t="shared" si="3"/>
        <v>21478405397.416058</v>
      </c>
      <c r="AC99" s="38">
        <f t="shared" si="4"/>
        <v>21499542089.40205</v>
      </c>
      <c r="AD99" s="38">
        <f t="shared" si="5"/>
        <v>21971754904.58411</v>
      </c>
      <c r="AE99" s="9">
        <v>34.85169198433108</v>
      </c>
      <c r="AF99" s="38">
        <f t="shared" si="6"/>
        <v>17571356375.813175</v>
      </c>
      <c r="AG99" s="9">
        <v>41.32256683154612</v>
      </c>
      <c r="AH99" s="38">
        <f t="shared" si="7"/>
        <v>26170251000</v>
      </c>
      <c r="AI99" s="9">
        <v>40.93959456770988</v>
      </c>
      <c r="AJ99" s="38">
        <f t="shared" si="8"/>
        <v>27014679883.1861</v>
      </c>
      <c r="AK99" s="9">
        <v>38.44723895452717</v>
      </c>
      <c r="AL99" s="38">
        <f t="shared" si="9"/>
        <v>26832524204.854424</v>
      </c>
      <c r="AM99" s="9">
        <v>37.0348860152092</v>
      </c>
      <c r="AN99" s="48">
        <f t="shared" si="10"/>
        <v>21.84447828304978</v>
      </c>
      <c r="AO99" s="48">
        <f t="shared" si="11"/>
        <v>-7.408377683350103</v>
      </c>
      <c r="AP99" s="48">
        <f t="shared" si="12"/>
        <v>25.652350040062814</v>
      </c>
      <c r="AQ99" s="48">
        <f t="shared" si="0"/>
        <v>-8.357955979448889</v>
      </c>
      <c r="AR99" s="48">
        <f t="shared" si="13"/>
        <v>22.122808675861293</v>
      </c>
      <c r="AS99" s="48">
        <f t="shared" si="1"/>
        <v>-6.964799784155694</v>
      </c>
      <c r="AT99" s="7" t="s">
        <v>62</v>
      </c>
      <c r="AU99" s="9">
        <v>-8.044190435241596</v>
      </c>
      <c r="AV99" s="49">
        <f t="shared" si="14"/>
        <v>0.31376554420729263</v>
      </c>
    </row>
    <row r="100" spans="1:48" ht="13.5">
      <c r="A100" s="112"/>
      <c r="B100" s="7" t="s">
        <v>63</v>
      </c>
      <c r="C100" s="5" t="s">
        <v>180</v>
      </c>
      <c r="D100" s="8" t="s">
        <v>38</v>
      </c>
      <c r="E100" s="8" t="s">
        <v>38</v>
      </c>
      <c r="F100" s="8" t="s">
        <v>38</v>
      </c>
      <c r="G100" s="8" t="s">
        <v>38</v>
      </c>
      <c r="H100" s="8" t="s">
        <v>38</v>
      </c>
      <c r="I100" s="8" t="s">
        <v>38</v>
      </c>
      <c r="J100" s="8" t="s">
        <v>38</v>
      </c>
      <c r="K100" s="8" t="s">
        <v>38</v>
      </c>
      <c r="L100" s="8" t="s">
        <v>38</v>
      </c>
      <c r="M100" s="8" t="s">
        <v>38</v>
      </c>
      <c r="N100" s="8">
        <v>52.63161035034695</v>
      </c>
      <c r="O100" s="8">
        <v>44.45116966565178</v>
      </c>
      <c r="P100" s="8">
        <v>44.83203765210224</v>
      </c>
      <c r="Q100" s="8">
        <v>45.70510625079366</v>
      </c>
      <c r="R100" s="8">
        <v>46.48648074835229</v>
      </c>
      <c r="S100" s="8">
        <v>46.72857744116403</v>
      </c>
      <c r="T100" s="8">
        <v>47.56457699228384</v>
      </c>
      <c r="U100" s="8">
        <v>46.335119162998</v>
      </c>
      <c r="V100" s="8">
        <v>46.38494247413122</v>
      </c>
      <c r="W100" s="8">
        <v>45.83786419607003</v>
      </c>
      <c r="X100" s="8">
        <v>45.19621942192648</v>
      </c>
      <c r="Y100" s="8">
        <v>44.50929336076933</v>
      </c>
      <c r="Z100" s="8">
        <v>42.42546076683282</v>
      </c>
      <c r="AA100" s="38">
        <f t="shared" si="2"/>
        <v>14665734651.000006</v>
      </c>
      <c r="AB100" s="38">
        <f t="shared" si="3"/>
        <v>15750960869.324203</v>
      </c>
      <c r="AC100" s="38">
        <f t="shared" si="4"/>
        <v>15825733057.20648</v>
      </c>
      <c r="AD100" s="38">
        <f t="shared" si="5"/>
        <v>15977820389.82891</v>
      </c>
      <c r="AE100" s="8">
        <v>44.13238463425929</v>
      </c>
      <c r="AF100" s="38">
        <f t="shared" si="6"/>
        <v>11468751384.342993</v>
      </c>
      <c r="AG100" s="8">
        <v>49.02166088593921</v>
      </c>
      <c r="AH100" s="38">
        <f t="shared" si="7"/>
        <v>17346000887</v>
      </c>
      <c r="AI100" s="8">
        <v>49.97100629749546</v>
      </c>
      <c r="AJ100" s="38">
        <f t="shared" si="8"/>
        <v>17958595577.046444</v>
      </c>
      <c r="AK100" s="8">
        <v>48.94933500743978</v>
      </c>
      <c r="AL100" s="38">
        <f t="shared" si="9"/>
        <v>18114147309.744003</v>
      </c>
      <c r="AM100" s="8">
        <v>47.36360607784962</v>
      </c>
      <c r="AN100" s="48">
        <f t="shared" si="10"/>
        <v>10.12662040689986</v>
      </c>
      <c r="AO100" s="48">
        <f t="shared" si="11"/>
        <v>-4.50775434380418</v>
      </c>
      <c r="AP100" s="48">
        <f t="shared" si="12"/>
        <v>13.47717993302517</v>
      </c>
      <c r="AQ100" s="48">
        <f t="shared" si="0"/>
        <v>-5.934834155229844</v>
      </c>
      <c r="AR100" s="48">
        <f t="shared" si="13"/>
        <v>13.37057788730074</v>
      </c>
      <c r="AS100" s="48">
        <f t="shared" si="1"/>
        <v>-5.772934287228878</v>
      </c>
      <c r="AT100" s="7" t="s">
        <v>63</v>
      </c>
      <c r="AU100" s="8">
        <v>-5.704342025106482</v>
      </c>
      <c r="AV100" s="49">
        <f t="shared" si="14"/>
        <v>0.23049213012336178</v>
      </c>
    </row>
    <row r="101" spans="1:48" ht="13.5">
      <c r="A101" s="112"/>
      <c r="B101" s="7" t="s">
        <v>64</v>
      </c>
      <c r="C101" s="5" t="s">
        <v>89</v>
      </c>
      <c r="D101" s="9">
        <v>42.68545086982778</v>
      </c>
      <c r="E101" s="9">
        <v>42.18570991576208</v>
      </c>
      <c r="F101" s="9">
        <v>40.54255628811717</v>
      </c>
      <c r="G101" s="9">
        <v>40.39645774166051</v>
      </c>
      <c r="H101" s="9">
        <v>41.6748037795854</v>
      </c>
      <c r="I101" s="9">
        <v>42.84634143072962</v>
      </c>
      <c r="J101" s="9">
        <v>44.33653341200406</v>
      </c>
      <c r="K101" s="9">
        <v>45.39740640401603</v>
      </c>
      <c r="L101" s="9">
        <v>48.98330921678512</v>
      </c>
      <c r="M101" s="9">
        <v>46.72838747124848</v>
      </c>
      <c r="N101" s="9">
        <v>44.43823302512271</v>
      </c>
      <c r="O101" s="9">
        <v>43.20815439322156</v>
      </c>
      <c r="P101" s="9">
        <v>41.62577070612259</v>
      </c>
      <c r="Q101" s="9">
        <v>41.06077372644316</v>
      </c>
      <c r="R101" s="9">
        <v>39.86640043314677</v>
      </c>
      <c r="S101" s="9">
        <v>39.11732086446452</v>
      </c>
      <c r="T101" s="9">
        <v>38.63530186079174</v>
      </c>
      <c r="U101" s="9">
        <v>38.89120495442989</v>
      </c>
      <c r="V101" s="9">
        <v>38.39977826852754</v>
      </c>
      <c r="W101" s="9">
        <v>38.88212479281653</v>
      </c>
      <c r="X101" s="9">
        <v>38.44477064058663</v>
      </c>
      <c r="Y101" s="9">
        <v>38.39095220485145</v>
      </c>
      <c r="Z101" s="9">
        <v>39.1776463474942</v>
      </c>
      <c r="AA101" s="38">
        <f t="shared" si="2"/>
        <v>412751000000</v>
      </c>
      <c r="AB101" s="38">
        <f t="shared" si="3"/>
        <v>425207159655.8166</v>
      </c>
      <c r="AC101" s="38">
        <f t="shared" si="4"/>
        <v>426796891788.2468</v>
      </c>
      <c r="AD101" s="38">
        <f t="shared" si="5"/>
        <v>427607717614.4011</v>
      </c>
      <c r="AE101" s="9">
        <v>41.28555201429249</v>
      </c>
      <c r="AF101" s="38">
        <f t="shared" si="6"/>
        <v>332027930516.3143</v>
      </c>
      <c r="AG101" s="9">
        <v>45.7959567858478</v>
      </c>
      <c r="AH101" s="38">
        <f t="shared" si="7"/>
        <v>482650000000</v>
      </c>
      <c r="AI101" s="9">
        <v>45.12919344751988</v>
      </c>
      <c r="AJ101" s="38">
        <f t="shared" si="8"/>
        <v>476546515336.7072</v>
      </c>
      <c r="AK101" s="9">
        <v>43.26452806423099</v>
      </c>
      <c r="AL101" s="38">
        <f t="shared" si="9"/>
        <v>461619899896.7478</v>
      </c>
      <c r="AM101" s="9">
        <v>41.37609092116893</v>
      </c>
      <c r="AN101" s="48">
        <f t="shared" si="10"/>
        <v>13.509377497472158</v>
      </c>
      <c r="AO101" s="48">
        <f t="shared" si="11"/>
        <v>-5.450429574346998</v>
      </c>
      <c r="AP101" s="48">
        <f t="shared" si="12"/>
        <v>11.656510275886305</v>
      </c>
      <c r="AQ101" s="48">
        <f t="shared" si="0"/>
        <v>-4.711314242794167</v>
      </c>
      <c r="AR101" s="48">
        <f t="shared" si="13"/>
        <v>7.954061837821527</v>
      </c>
      <c r="AS101" s="48">
        <f t="shared" si="1"/>
        <v>-3.1877330574558655</v>
      </c>
      <c r="AT101" s="7" t="s">
        <v>64</v>
      </c>
      <c r="AU101" s="9">
        <v>-9.171019768719004</v>
      </c>
      <c r="AV101" s="49">
        <f t="shared" si="14"/>
        <v>-4.4597055259248375</v>
      </c>
    </row>
    <row r="102" spans="1:48" ht="13.5">
      <c r="A102" s="112"/>
      <c r="B102" s="7" t="s">
        <v>65</v>
      </c>
      <c r="C102" s="5" t="s">
        <v>88</v>
      </c>
      <c r="D102" s="8">
        <v>64.45922992513137</v>
      </c>
      <c r="E102" s="8">
        <v>61.96379312063783</v>
      </c>
      <c r="F102" s="8">
        <v>59.62476586112393</v>
      </c>
      <c r="G102" s="8">
        <v>59.02558695698686</v>
      </c>
      <c r="H102" s="8">
        <v>61.01375350404861</v>
      </c>
      <c r="I102" s="8">
        <v>60.83408260958967</v>
      </c>
      <c r="J102" s="8">
        <v>62.18379809298753</v>
      </c>
      <c r="K102" s="8">
        <v>70.54144907390273</v>
      </c>
      <c r="L102" s="8">
        <v>71.72041937221351</v>
      </c>
      <c r="M102" s="8">
        <v>69.59230019516404</v>
      </c>
      <c r="N102" s="8">
        <v>64.94878631722919</v>
      </c>
      <c r="O102" s="8">
        <v>62.91680039268252</v>
      </c>
      <c r="P102" s="8">
        <v>60.6613181250996</v>
      </c>
      <c r="Q102" s="8">
        <v>58.7804885275434</v>
      </c>
      <c r="R102" s="8">
        <v>58.11217716249513</v>
      </c>
      <c r="S102" s="8">
        <v>55.08974608543038</v>
      </c>
      <c r="T102" s="8">
        <v>54.52446944093025</v>
      </c>
      <c r="U102" s="8">
        <v>55.59618272815443</v>
      </c>
      <c r="V102" s="8">
        <v>55.67159305378237</v>
      </c>
      <c r="W102" s="8">
        <v>54.1775008014034</v>
      </c>
      <c r="X102" s="8">
        <v>53.85265628526292</v>
      </c>
      <c r="Y102" s="8">
        <v>52.71311063413574</v>
      </c>
      <c r="Z102" s="8">
        <v>50.96899633975236</v>
      </c>
      <c r="AA102" s="38">
        <f t="shared" si="2"/>
        <v>1593300000000</v>
      </c>
      <c r="AB102" s="38">
        <f t="shared" si="3"/>
        <v>1678972317916.745</v>
      </c>
      <c r="AC102" s="38">
        <f t="shared" si="4"/>
        <v>1697383031565.174</v>
      </c>
      <c r="AD102" s="38">
        <f t="shared" si="5"/>
        <v>1716909573471.179</v>
      </c>
      <c r="AE102" s="8">
        <v>51.50901200158449</v>
      </c>
      <c r="AF102" s="38">
        <f t="shared" si="6"/>
        <v>1686524038749.5999</v>
      </c>
      <c r="AG102" s="8">
        <v>54.89896724648181</v>
      </c>
      <c r="AH102" s="38">
        <f t="shared" si="7"/>
        <v>1706261000000</v>
      </c>
      <c r="AI102" s="8">
        <v>54.46290048156133</v>
      </c>
      <c r="AJ102" s="38">
        <f t="shared" si="8"/>
        <v>1785750063461.9675</v>
      </c>
      <c r="AK102" s="8">
        <v>53.77600808278291</v>
      </c>
      <c r="AL102" s="38">
        <f t="shared" si="9"/>
        <v>1843102695074.7224</v>
      </c>
      <c r="AM102" s="8">
        <v>53.00648965444954</v>
      </c>
      <c r="AN102" s="48">
        <f t="shared" si="10"/>
        <v>1.6253205482931605</v>
      </c>
      <c r="AO102" s="48">
        <f t="shared" si="11"/>
        <v>-0.8780136590405974</v>
      </c>
      <c r="AP102" s="48">
        <f t="shared" si="12"/>
        <v>5.206074896089262</v>
      </c>
      <c r="AQ102" s="48">
        <f t="shared" si="0"/>
        <v>-2.695071926647877</v>
      </c>
      <c r="AR102" s="48">
        <f t="shared" si="13"/>
        <v>7.350015606728277</v>
      </c>
      <c r="AS102" s="48">
        <f t="shared" si="1"/>
        <v>-3.6819230667277836</v>
      </c>
      <c r="AT102" s="7" t="s">
        <v>65</v>
      </c>
      <c r="AU102" s="8">
        <v>-1.166509345754141</v>
      </c>
      <c r="AV102" s="49">
        <f t="shared" si="14"/>
        <v>1.5285625808937362</v>
      </c>
    </row>
    <row r="103" spans="1:48" ht="21">
      <c r="A103" s="112"/>
      <c r="B103" s="7" t="s">
        <v>66</v>
      </c>
      <c r="C103" s="5" t="s">
        <v>87</v>
      </c>
      <c r="D103" s="9" t="s">
        <v>38</v>
      </c>
      <c r="E103" s="9" t="s">
        <v>38</v>
      </c>
      <c r="F103" s="9" t="s">
        <v>38</v>
      </c>
      <c r="G103" s="9" t="s">
        <v>38</v>
      </c>
      <c r="H103" s="9" t="s">
        <v>38</v>
      </c>
      <c r="I103" s="9">
        <v>30.30334410475409</v>
      </c>
      <c r="J103" s="9">
        <v>32.12382671577727</v>
      </c>
      <c r="K103" s="9">
        <v>34.23390095365068</v>
      </c>
      <c r="L103" s="9">
        <v>35.11605958932867</v>
      </c>
      <c r="M103" s="9">
        <v>35.19051432904423</v>
      </c>
      <c r="N103" s="9">
        <v>35.00322709091683</v>
      </c>
      <c r="O103" s="9">
        <v>35.28726548787026</v>
      </c>
      <c r="P103" s="9">
        <v>35.51613568168987</v>
      </c>
      <c r="Q103" s="9">
        <v>35.76572644197326</v>
      </c>
      <c r="R103" s="9">
        <v>34.29833090772557</v>
      </c>
      <c r="S103" s="9">
        <v>35.09816301004985</v>
      </c>
      <c r="T103" s="9">
        <v>34.78104557586145</v>
      </c>
      <c r="U103" s="9">
        <v>36.16059552344242</v>
      </c>
      <c r="V103" s="9">
        <v>36.38630579715071</v>
      </c>
      <c r="W103" s="9">
        <v>35.94689198127502</v>
      </c>
      <c r="X103" s="9">
        <v>35.26742739771316</v>
      </c>
      <c r="Y103" s="9">
        <v>33.48428602264658</v>
      </c>
      <c r="Z103" s="9">
        <v>32.32237478788719</v>
      </c>
      <c r="AA103" s="38">
        <f t="shared" si="2"/>
        <v>168432082845.00006</v>
      </c>
      <c r="AB103" s="38">
        <f t="shared" si="3"/>
        <v>173105089394.57962</v>
      </c>
      <c r="AC103" s="38">
        <f t="shared" si="4"/>
        <v>173312132757.857</v>
      </c>
      <c r="AD103" s="38">
        <f t="shared" si="5"/>
        <v>174587295828.34003</v>
      </c>
      <c r="AE103" s="9">
        <v>32.22717035596383</v>
      </c>
      <c r="AF103" s="38">
        <f t="shared" si="6"/>
        <v>158858976670.25137</v>
      </c>
      <c r="AG103" s="9">
        <v>33.74278909411368</v>
      </c>
      <c r="AH103" s="38">
        <f t="shared" si="7"/>
        <v>180619200464</v>
      </c>
      <c r="AI103" s="9">
        <v>33.62965861804288</v>
      </c>
      <c r="AJ103" s="38">
        <f t="shared" si="8"/>
        <v>185051599537.33813</v>
      </c>
      <c r="AK103" s="9">
        <v>33.07242448262773</v>
      </c>
      <c r="AL103" s="38">
        <f t="shared" si="9"/>
        <v>187282865074.37448</v>
      </c>
      <c r="AM103" s="9">
        <v>32.2931950829038</v>
      </c>
      <c r="AN103" s="48">
        <f t="shared" si="10"/>
        <v>4.340779982668536</v>
      </c>
      <c r="AO103" s="48">
        <f t="shared" si="11"/>
        <v>-1.4037658476720623</v>
      </c>
      <c r="AP103" s="48">
        <f t="shared" si="12"/>
        <v>6.773597781456488</v>
      </c>
      <c r="AQ103" s="48">
        <f t="shared" si="0"/>
        <v>-2.1334279797573323</v>
      </c>
      <c r="AR103" s="48">
        <f t="shared" si="13"/>
        <v>7.271760058943329</v>
      </c>
      <c r="AS103" s="48">
        <f t="shared" si="1"/>
        <v>-2.241920289860495</v>
      </c>
      <c r="AT103" s="7" t="s">
        <v>66</v>
      </c>
      <c r="AU103" s="9">
        <v>-0.71497240255181</v>
      </c>
      <c r="AV103" s="49">
        <f t="shared" si="14"/>
        <v>1.4184555772055223</v>
      </c>
    </row>
    <row r="104" spans="1:48" ht="21">
      <c r="A104" s="112"/>
      <c r="B104" s="7" t="s">
        <v>67</v>
      </c>
      <c r="C104" s="5" t="s">
        <v>179</v>
      </c>
      <c r="D104" s="8">
        <v>46.61746431108766</v>
      </c>
      <c r="E104" s="8">
        <v>45.280601769968</v>
      </c>
      <c r="F104" s="8">
        <v>43.17917254732716</v>
      </c>
      <c r="G104" s="8">
        <v>41.02213119893001</v>
      </c>
      <c r="H104" s="8">
        <v>40.43851399460091</v>
      </c>
      <c r="I104" s="8">
        <v>41.47958119039144</v>
      </c>
      <c r="J104" s="8">
        <v>43.23727499899776</v>
      </c>
      <c r="K104" s="8">
        <v>45.24980709876543</v>
      </c>
      <c r="L104" s="8">
        <v>45.2670147784456</v>
      </c>
      <c r="M104" s="8">
        <v>44.58669498850627</v>
      </c>
      <c r="N104" s="8">
        <v>44.07500143194966</v>
      </c>
      <c r="O104" s="8">
        <v>42.17590306578008</v>
      </c>
      <c r="P104" s="8">
        <v>40.64780615207435</v>
      </c>
      <c r="Q104" s="8">
        <v>39.49154933102189</v>
      </c>
      <c r="R104" s="8">
        <v>38.83873676956704</v>
      </c>
      <c r="S104" s="8">
        <v>36.58033061862733</v>
      </c>
      <c r="T104" s="8">
        <v>39.90466105841687</v>
      </c>
      <c r="U104" s="8">
        <v>40.94568059176395</v>
      </c>
      <c r="V104" s="8">
        <v>42.4185739629707</v>
      </c>
      <c r="W104" s="8">
        <v>43.12601624664577</v>
      </c>
      <c r="X104" s="8">
        <v>44.04979673986371</v>
      </c>
      <c r="Y104" s="8">
        <v>44.25958868170824</v>
      </c>
      <c r="Z104" s="8">
        <v>44.07681986268948</v>
      </c>
      <c r="AA104" s="38">
        <f t="shared" si="2"/>
        <v>619211000000.0001</v>
      </c>
      <c r="AB104" s="38">
        <f t="shared" si="3"/>
        <v>646469087045.5621</v>
      </c>
      <c r="AC104" s="38">
        <f t="shared" si="4"/>
        <v>667824243208.613</v>
      </c>
      <c r="AD104" s="38">
        <f t="shared" si="5"/>
        <v>680861651532.5134</v>
      </c>
      <c r="AE104" s="8">
        <v>47.4267767954731</v>
      </c>
      <c r="AF104" s="38">
        <f t="shared" si="6"/>
        <v>646492890942.044</v>
      </c>
      <c r="AG104" s="8">
        <v>51.39261284730948</v>
      </c>
      <c r="AH104" s="38">
        <f t="shared" si="7"/>
        <v>715710999999.9999</v>
      </c>
      <c r="AI104" s="8">
        <v>50.99164545293748</v>
      </c>
      <c r="AJ104" s="38">
        <f t="shared" si="8"/>
        <v>746513145615.3931</v>
      </c>
      <c r="AK104" s="8">
        <v>49.85811363704951</v>
      </c>
      <c r="AL104" s="38">
        <f t="shared" si="9"/>
        <v>756987459731.2198</v>
      </c>
      <c r="AM104" s="8">
        <v>48.78314637849012</v>
      </c>
      <c r="AN104" s="48">
        <f t="shared" si="10"/>
        <v>10.710784837505713</v>
      </c>
      <c r="AO104" s="48">
        <f t="shared" si="11"/>
        <v>-4.972010805023984</v>
      </c>
      <c r="AP104" s="48">
        <f t="shared" si="12"/>
        <v>11.782875989753407</v>
      </c>
      <c r="AQ104" s="48">
        <f t="shared" si="0"/>
        <v>-5.374957743442835</v>
      </c>
      <c r="AR104" s="48">
        <f t="shared" si="13"/>
        <v>11.18080420998291</v>
      </c>
      <c r="AS104" s="48">
        <f t="shared" si="1"/>
        <v>-5.0139393289698475</v>
      </c>
      <c r="AT104" s="7" t="s">
        <v>67</v>
      </c>
      <c r="AU104" s="8">
        <v>-9.60209288701578</v>
      </c>
      <c r="AV104" s="49">
        <f t="shared" si="14"/>
        <v>-4.227135143572946</v>
      </c>
    </row>
    <row r="105" spans="1:48" ht="21">
      <c r="A105" s="112"/>
      <c r="B105" s="7" t="s">
        <v>68</v>
      </c>
      <c r="C105" s="5" t="s">
        <v>86</v>
      </c>
      <c r="D105" s="9">
        <v>36.92730840135389</v>
      </c>
      <c r="E105" s="9">
        <v>37.36673355679869</v>
      </c>
      <c r="F105" s="9">
        <v>37.16627782997456</v>
      </c>
      <c r="G105" s="9">
        <v>36.28227059509747</v>
      </c>
      <c r="H105" s="9">
        <v>36.23777276147479</v>
      </c>
      <c r="I105" s="9">
        <v>37.20051202261864</v>
      </c>
      <c r="J105" s="9">
        <v>37.97249712120959</v>
      </c>
      <c r="K105" s="9">
        <v>38.64568058906075</v>
      </c>
      <c r="L105" s="9">
        <v>38.09886273730469</v>
      </c>
      <c r="M105" s="9">
        <v>37.10965893453209</v>
      </c>
      <c r="N105" s="9">
        <v>37.08110659675978</v>
      </c>
      <c r="O105" s="9">
        <v>36.55143379292528</v>
      </c>
      <c r="P105" s="9">
        <v>35.43838172904403</v>
      </c>
      <c r="Q105" s="9">
        <v>34.62226252988722</v>
      </c>
      <c r="R105" s="9">
        <v>34.19548831988026</v>
      </c>
      <c r="S105" s="9">
        <v>33.88065588267066</v>
      </c>
      <c r="T105" s="9">
        <v>34.98555099441727</v>
      </c>
      <c r="U105" s="9">
        <v>35.91211486238877</v>
      </c>
      <c r="V105" s="9">
        <v>36.31382562201724</v>
      </c>
      <c r="W105" s="9">
        <v>35.99123675507151</v>
      </c>
      <c r="X105" s="9">
        <v>36.24318790983809</v>
      </c>
      <c r="Y105" s="9">
        <v>36.00979183031475</v>
      </c>
      <c r="Z105" s="9">
        <v>36.81481033722567</v>
      </c>
      <c r="AA105" s="38">
        <f t="shared" si="2"/>
        <v>5176824999999.999</v>
      </c>
      <c r="AB105" s="38">
        <f t="shared" si="3"/>
        <v>5338436018460.724</v>
      </c>
      <c r="AC105" s="38">
        <f t="shared" si="4"/>
        <v>5392516564233.46</v>
      </c>
      <c r="AD105" s="38">
        <f t="shared" si="5"/>
        <v>5456908642733.715</v>
      </c>
      <c r="AE105" s="9">
        <v>38.96579981662007</v>
      </c>
      <c r="AF105" s="38">
        <f t="shared" si="6"/>
        <v>5154727209040.943</v>
      </c>
      <c r="AG105" s="9">
        <v>42.1696218938243</v>
      </c>
      <c r="AH105" s="38">
        <f t="shared" si="7"/>
        <v>5953950000000</v>
      </c>
      <c r="AI105" s="9">
        <v>42.17504419555788</v>
      </c>
      <c r="AJ105" s="38">
        <f t="shared" si="8"/>
        <v>6177783827942.71</v>
      </c>
      <c r="AK105" s="9">
        <v>41.09715382622257</v>
      </c>
      <c r="AL105" s="38">
        <f t="shared" si="9"/>
        <v>6227510435953.87</v>
      </c>
      <c r="AM105" s="9">
        <v>40.00742356657063</v>
      </c>
      <c r="AN105" s="48">
        <f t="shared" si="10"/>
        <v>11.529855924296584</v>
      </c>
      <c r="AO105" s="48">
        <f t="shared" si="11"/>
        <v>-4.35945748148265</v>
      </c>
      <c r="AP105" s="48">
        <f t="shared" si="12"/>
        <v>14.562166928102428</v>
      </c>
      <c r="AQ105" s="48">
        <f t="shared" si="0"/>
        <v>-5.360932411144496</v>
      </c>
      <c r="AR105" s="48">
        <f t="shared" si="13"/>
        <v>14.121581350757438</v>
      </c>
      <c r="AS105" s="48">
        <f t="shared" si="1"/>
        <v>-5.085425509990472</v>
      </c>
      <c r="AT105" s="7" t="s">
        <v>68</v>
      </c>
      <c r="AU105" s="9">
        <v>-10.53327964051018</v>
      </c>
      <c r="AV105" s="49">
        <f t="shared" si="14"/>
        <v>-5.172347229365684</v>
      </c>
    </row>
    <row r="106" spans="1:45" ht="13.5">
      <c r="A106" s="112"/>
      <c r="B106" s="7" t="s">
        <v>69</v>
      </c>
      <c r="C106" s="5" t="s">
        <v>35</v>
      </c>
      <c r="D106" s="8">
        <v>41.22686679118439</v>
      </c>
      <c r="E106" s="8">
        <v>41.17800483122493</v>
      </c>
      <c r="F106" s="8">
        <v>40.75506439957579</v>
      </c>
      <c r="G106" s="8">
        <v>39.904048198755</v>
      </c>
      <c r="H106" s="8">
        <v>39.55781334042443</v>
      </c>
      <c r="I106" s="8">
        <v>40.27640680025366</v>
      </c>
      <c r="J106" s="8">
        <v>41.33536240279202</v>
      </c>
      <c r="K106" s="8">
        <v>42.39552621438379</v>
      </c>
      <c r="L106" s="8">
        <v>42.87248564787117</v>
      </c>
      <c r="M106" s="8">
        <v>41.96344347790287</v>
      </c>
      <c r="N106" s="8">
        <v>42.73517007543427</v>
      </c>
      <c r="O106" s="8">
        <v>41.67038800277329</v>
      </c>
      <c r="P106" s="8">
        <v>40.43172557956713</v>
      </c>
      <c r="Q106" s="8">
        <v>40.81013419030741</v>
      </c>
      <c r="R106" s="8">
        <v>39.76218646013635</v>
      </c>
      <c r="S106" s="8">
        <v>38.85781256375464</v>
      </c>
      <c r="T106" s="8">
        <v>39.8712900641052</v>
      </c>
      <c r="U106" s="8">
        <v>40.42216676825896</v>
      </c>
      <c r="V106" s="8">
        <v>40.85397740423032</v>
      </c>
      <c r="W106" s="8">
        <v>40.22297095723292</v>
      </c>
      <c r="X106" s="8">
        <v>40.41542954687611</v>
      </c>
      <c r="Y106" s="8">
        <v>39.89958742890335</v>
      </c>
      <c r="Z106" s="8">
        <v>39.92191914595269</v>
      </c>
      <c r="AA106" s="38">
        <f t="shared" si="2"/>
        <v>15710869719772.408</v>
      </c>
      <c r="AB106" s="38">
        <f t="shared" si="3"/>
        <v>16280091117790.193</v>
      </c>
      <c r="AC106" s="38">
        <f t="shared" si="4"/>
        <v>16504972954086.06</v>
      </c>
      <c r="AD106" s="38">
        <f t="shared" si="5"/>
        <v>16735736673677.75</v>
      </c>
      <c r="AE106" s="8">
        <v>41.51356643033964</v>
      </c>
      <c r="AF106" s="38">
        <f t="shared" si="6"/>
        <v>15570116679579.256</v>
      </c>
      <c r="AG106" s="8">
        <v>44.8687919298094</v>
      </c>
      <c r="AH106" s="38">
        <f t="shared" si="7"/>
        <v>17731046828013.953</v>
      </c>
      <c r="AI106" s="8">
        <v>44.57766035842997</v>
      </c>
      <c r="AJ106" s="38">
        <f t="shared" si="8"/>
        <v>18369526582456.414</v>
      </c>
      <c r="AK106" s="8">
        <v>43.59832049424566</v>
      </c>
      <c r="AL106" s="38">
        <f t="shared" si="9"/>
        <v>18636731767884.543</v>
      </c>
      <c r="AM106" s="8">
        <v>42.61014505337684</v>
      </c>
      <c r="AN106" s="48">
        <f t="shared" si="10"/>
        <v>8.912454480295978</v>
      </c>
      <c r="AO106" s="48">
        <f t="shared" si="11"/>
        <v>-3.671674351372225</v>
      </c>
      <c r="AP106" s="48">
        <f t="shared" si="12"/>
        <v>11.29692022857121</v>
      </c>
      <c r="AQ106" s="48">
        <f t="shared" si="0"/>
        <v>-4.52474580618491</v>
      </c>
      <c r="AR106" s="48">
        <f t="shared" si="13"/>
        <v>11.358897019434522</v>
      </c>
      <c r="AS106" s="48">
        <f t="shared" si="1"/>
        <v>-4.447142042256495</v>
      </c>
    </row>
    <row r="107" spans="1:50" ht="21">
      <c r="A107" s="113"/>
      <c r="B107" s="6" t="s">
        <v>70</v>
      </c>
      <c r="C107" s="5" t="s">
        <v>35</v>
      </c>
      <c r="D107" s="9">
        <v>45.0781879541516</v>
      </c>
      <c r="E107" s="9">
        <v>44.39889960163963</v>
      </c>
      <c r="F107" s="9">
        <v>44.99985957770128</v>
      </c>
      <c r="G107" s="9">
        <v>44.64546875557299</v>
      </c>
      <c r="H107" s="9">
        <v>43.10647930152542</v>
      </c>
      <c r="I107" s="9">
        <v>43.55457129763997</v>
      </c>
      <c r="J107" s="9">
        <v>46.04720948416136</v>
      </c>
      <c r="K107" s="9" t="s">
        <v>38</v>
      </c>
      <c r="L107" s="9" t="s">
        <v>38</v>
      </c>
      <c r="M107" s="9" t="s">
        <v>38</v>
      </c>
      <c r="N107" s="9" t="s">
        <v>38</v>
      </c>
      <c r="O107" s="9" t="s">
        <v>38</v>
      </c>
      <c r="P107" s="9" t="s">
        <v>38</v>
      </c>
      <c r="Q107" s="9" t="s">
        <v>38</v>
      </c>
      <c r="R107" s="9" t="s">
        <v>38</v>
      </c>
      <c r="S107" s="9" t="s">
        <v>38</v>
      </c>
      <c r="T107" s="9" t="s">
        <v>38</v>
      </c>
      <c r="U107" s="9" t="s">
        <v>38</v>
      </c>
      <c r="V107" s="9" t="s">
        <v>38</v>
      </c>
      <c r="W107" s="9" t="s">
        <v>38</v>
      </c>
      <c r="X107" s="9" t="s">
        <v>38</v>
      </c>
      <c r="Y107" s="9" t="s">
        <v>38</v>
      </c>
      <c r="Z107" s="9" t="s">
        <v>38</v>
      </c>
      <c r="AA107" s="39"/>
      <c r="AB107" s="39"/>
      <c r="AC107" s="39"/>
      <c r="AD107" s="39"/>
      <c r="AE107" s="9" t="s">
        <v>38</v>
      </c>
      <c r="AF107" s="39"/>
      <c r="AG107" s="9" t="s">
        <v>38</v>
      </c>
      <c r="AH107" s="39"/>
      <c r="AI107" s="9" t="s">
        <v>38</v>
      </c>
      <c r="AJ107" s="39"/>
      <c r="AK107" s="9" t="s">
        <v>38</v>
      </c>
      <c r="AL107" s="39"/>
      <c r="AM107" s="9" t="s">
        <v>38</v>
      </c>
      <c r="AN107" s="48" t="e">
        <f t="shared" si="10"/>
        <v>#DIV/0!</v>
      </c>
      <c r="AO107" s="48" t="e">
        <f t="shared" si="11"/>
        <v>#VALUE!</v>
      </c>
      <c r="AW107" s="42"/>
      <c r="AX107" s="42">
        <v>0.33</v>
      </c>
    </row>
    <row r="108" spans="1:57" ht="12.75">
      <c r="A108" s="111" t="s">
        <v>79</v>
      </c>
      <c r="B108" s="7" t="s">
        <v>37</v>
      </c>
      <c r="C108" s="7" t="s">
        <v>37</v>
      </c>
      <c r="D108" s="8">
        <v>33.45628336460413</v>
      </c>
      <c r="E108" s="8">
        <v>34.39320860345598</v>
      </c>
      <c r="F108" s="8">
        <v>34.6726848781326</v>
      </c>
      <c r="G108" s="8">
        <v>33.80936813416823</v>
      </c>
      <c r="H108" s="8">
        <v>33.28635839832494</v>
      </c>
      <c r="I108" s="8">
        <v>32.88862056398072</v>
      </c>
      <c r="J108" s="8">
        <v>32.35014831993375</v>
      </c>
      <c r="K108" s="8">
        <v>32.06209955828351</v>
      </c>
      <c r="L108" s="8">
        <v>32.71253246699607</v>
      </c>
      <c r="M108" s="8">
        <v>32.93825932444872</v>
      </c>
      <c r="N108" s="8">
        <v>33.58905163134192</v>
      </c>
      <c r="O108" s="8">
        <v>34.12217826493129</v>
      </c>
      <c r="P108" s="8">
        <v>34.58850884183327</v>
      </c>
      <c r="Q108" s="8">
        <v>35.70202378188574</v>
      </c>
      <c r="R108" s="8">
        <v>35.87479991856291</v>
      </c>
      <c r="S108" s="8">
        <v>35.27234425888013</v>
      </c>
      <c r="T108" s="8">
        <v>34.88573989752159</v>
      </c>
      <c r="U108" s="8">
        <v>35.47315683637428</v>
      </c>
      <c r="V108" s="8">
        <v>35.48932162836931</v>
      </c>
      <c r="W108" s="8">
        <v>35.68631824308051</v>
      </c>
      <c r="X108" s="8">
        <v>35.36557519891424</v>
      </c>
      <c r="Y108" s="8">
        <v>34.96246224790847</v>
      </c>
      <c r="Z108" s="8">
        <v>34.99948142323884</v>
      </c>
      <c r="AA108" s="38">
        <f>Z108*Z140/100</f>
        <v>398102651433.0729</v>
      </c>
      <c r="AB108" s="38">
        <f>Z108*Z140*AG176/Z176/100</f>
        <v>425108726555.5315</v>
      </c>
      <c r="AC108" s="38">
        <f>Z108*Z140*AI176/Z176/100</f>
        <v>450156486040.5312</v>
      </c>
      <c r="AD108" s="38">
        <f>Z108*Z140*AK176/Z176/100</f>
        <v>465827205808.04956</v>
      </c>
      <c r="AE108" s="8">
        <v>34.28912839968695</v>
      </c>
      <c r="AF108" s="38">
        <f>AE108*AE140/100/AE176</f>
        <v>408323170374.2881</v>
      </c>
      <c r="AG108" s="8">
        <v>28.29723181539265</v>
      </c>
      <c r="AH108" s="38">
        <f>AG108*AG140/100</f>
        <v>355168743518.4467</v>
      </c>
      <c r="AI108" s="8">
        <v>31.72053054208904</v>
      </c>
      <c r="AJ108" s="38">
        <f>AI108*AI140/100</f>
        <v>435320622078.81226</v>
      </c>
      <c r="AK108" s="8">
        <v>32.74186981572102</v>
      </c>
      <c r="AL108" s="38">
        <f>AK108*AK140/100</f>
        <v>481526082598.2196</v>
      </c>
      <c r="AM108" s="8">
        <v>33.47347883637217</v>
      </c>
      <c r="AN108" s="48">
        <f t="shared" si="10"/>
        <v>-16.45225766212272</v>
      </c>
      <c r="AO108" s="48">
        <f>(AG108-(AG108/(1+AN108/100)))</f>
        <v>-5.572303163727653</v>
      </c>
      <c r="AP108" s="48">
        <f>100*AJ108/AC108-100</f>
        <v>-3.2957125847972577</v>
      </c>
      <c r="AQ108" s="48">
        <f>AI108-(AI108/(1+AP108/100))</f>
        <v>-1.0810456754120459</v>
      </c>
      <c r="AR108" s="48">
        <f>100*AL108/AD108-100</f>
        <v>3.370107326157111</v>
      </c>
      <c r="AS108" s="48">
        <f>AK108-(AK108/(1+AR108/100))</f>
        <v>1.0674615533665204</v>
      </c>
      <c r="AU108" s="8">
        <v>-3.325558440909884</v>
      </c>
      <c r="AV108" s="49">
        <f>AU108-AQ108</f>
        <v>-2.2445127654978383</v>
      </c>
      <c r="AW108" s="50">
        <f>AQ108/AU108</f>
        <v>0.3250719223915572</v>
      </c>
      <c r="AX108" s="42">
        <f>IF(AW108&lt;AX$107,1,0)</f>
        <v>1</v>
      </c>
      <c r="AY108" s="51">
        <f>AW108+AW216</f>
        <v>0.4281562777893511</v>
      </c>
      <c r="AZ108" s="51"/>
      <c r="BA108" s="51"/>
      <c r="BB108" s="51"/>
      <c r="BC108" s="51"/>
      <c r="BD108" s="51"/>
      <c r="BE108" s="51"/>
    </row>
    <row r="109" spans="1:57" ht="12.75">
      <c r="A109" s="112"/>
      <c r="B109" s="7" t="s">
        <v>39</v>
      </c>
      <c r="C109" s="7" t="s">
        <v>39</v>
      </c>
      <c r="D109" s="9">
        <v>50.0153330198424</v>
      </c>
      <c r="E109" s="9">
        <v>49.83170848144602</v>
      </c>
      <c r="F109" s="9">
        <v>49.4450187536913</v>
      </c>
      <c r="G109" s="9">
        <v>49.73916333338112</v>
      </c>
      <c r="H109" s="9">
        <v>48.60184710288358</v>
      </c>
      <c r="I109" s="9">
        <v>49.03859289542072</v>
      </c>
      <c r="J109" s="9">
        <v>49.71739624726521</v>
      </c>
      <c r="K109" s="9">
        <v>51.48414784518683</v>
      </c>
      <c r="L109" s="9">
        <v>51.98248368519452</v>
      </c>
      <c r="M109" s="9">
        <v>51.31932235005309</v>
      </c>
      <c r="N109" s="9">
        <v>50.57256299549486</v>
      </c>
      <c r="O109" s="9">
        <v>51.83076157080456</v>
      </c>
      <c r="P109" s="9">
        <v>51.69136869392089</v>
      </c>
      <c r="Q109" s="9">
        <v>51.46192214015076</v>
      </c>
      <c r="R109" s="9">
        <v>51.23330481270529</v>
      </c>
      <c r="S109" s="9">
        <v>50.30481608191388</v>
      </c>
      <c r="T109" s="9">
        <v>51.42257070184488</v>
      </c>
      <c r="U109" s="9">
        <v>49.98240472409069</v>
      </c>
      <c r="V109" s="9">
        <v>49.9122028933372</v>
      </c>
      <c r="W109" s="9">
        <v>49.58732020511265</v>
      </c>
      <c r="X109" s="9">
        <v>48.49884759426787</v>
      </c>
      <c r="Y109" s="9">
        <v>47.76640075932001</v>
      </c>
      <c r="Z109" s="9">
        <v>47.98141586705656</v>
      </c>
      <c r="AA109" s="38">
        <f aca="true" t="shared" si="15" ref="AA109:AA138">Z109*Z141/100</f>
        <v>130346258295.00002</v>
      </c>
      <c r="AB109" s="38">
        <f aca="true" t="shared" si="16" ref="AB109:AB138">Z109*Z141*AG177/Z177/100</f>
        <v>133719088666.554</v>
      </c>
      <c r="AC109" s="38">
        <f aca="true" t="shared" si="17" ref="AC109:AC138">Z109*Z141*AI177/Z177/100</f>
        <v>135729632778.54155</v>
      </c>
      <c r="AD109" s="38">
        <f aca="true" t="shared" si="18" ref="AD109:AD138">Z109*Z141*AK177/Z177/100</f>
        <v>137199118340.27371</v>
      </c>
      <c r="AE109" s="9">
        <v>48.59540246797053</v>
      </c>
      <c r="AF109" s="38">
        <f aca="true" t="shared" si="19" ref="AF109:AF138">AE109*AE141/100/AE177</f>
        <v>129442980982.53038</v>
      </c>
      <c r="AG109" s="9">
        <v>48.99044823055532</v>
      </c>
      <c r="AH109" s="38">
        <f aca="true" t="shared" si="20" ref="AH109:AH138">AG109*AG141/100</f>
        <v>133858393611.00005</v>
      </c>
      <c r="AI109" s="9">
        <v>48.57511580117378</v>
      </c>
      <c r="AJ109" s="38">
        <f aca="true" t="shared" si="21" ref="AJ109:AJ138">AI109*AI141/100</f>
        <v>137357069081.61942</v>
      </c>
      <c r="AK109" s="9">
        <v>49.39219923372799</v>
      </c>
      <c r="AL109" s="38">
        <f aca="true" t="shared" si="22" ref="AL109:AL138">AK109*AK141/100</f>
        <v>143946716945.48788</v>
      </c>
      <c r="AM109" s="9">
        <v>49.6526534904794</v>
      </c>
      <c r="AN109" s="48">
        <f t="shared" si="10"/>
        <v>0.1041773061985225</v>
      </c>
      <c r="AO109" s="48">
        <f aca="true" t="shared" si="23" ref="AO109:AO172">(AG109-(AG109/(1+AN109/100)))</f>
        <v>0.05098381569538191</v>
      </c>
      <c r="AP109" s="48">
        <f aca="true" t="shared" si="24" ref="AP109:AP138">100*AJ109/AC109-100</f>
        <v>1.1990280013011017</v>
      </c>
      <c r="AQ109" s="48">
        <f>AI109-(AI109/(1+AP109/100))</f>
        <v>0.57552849234186</v>
      </c>
      <c r="AR109" s="48">
        <f aca="true" t="shared" si="25" ref="AR109:AR138">100*AL109/AD109-100</f>
        <v>4.9181063893422134</v>
      </c>
      <c r="AS109" s="48">
        <f>AK109-(AK109/(1+AR109/100))</f>
        <v>2.3152923646336063</v>
      </c>
      <c r="AU109" s="9">
        <v>-4.366642878343556</v>
      </c>
      <c r="AV109" s="49">
        <f aca="true" t="shared" si="26" ref="AV109:AV137">AU109-AQ109</f>
        <v>-4.942171370685416</v>
      </c>
      <c r="AW109" s="50">
        <f aca="true" t="shared" si="27" ref="AW109:AW136">AQ109/AU109</f>
        <v>-0.1318011361076043</v>
      </c>
      <c r="AX109" s="42">
        <f aca="true" t="shared" si="28" ref="AX109:AX137">IF(AW109&lt;AX$107,1,0)</f>
        <v>1</v>
      </c>
      <c r="AY109" s="51">
        <f aca="true" t="shared" si="29" ref="AY109:AY137">AW109+AW217</f>
        <v>0.38847690722676836</v>
      </c>
      <c r="AZ109" s="51"/>
      <c r="BA109" s="51"/>
      <c r="BB109" s="51"/>
      <c r="BC109" s="51"/>
      <c r="BD109" s="51"/>
      <c r="BE109" s="51"/>
    </row>
    <row r="110" spans="1:57" ht="12.75">
      <c r="A110" s="112"/>
      <c r="B110" s="7" t="s">
        <v>40</v>
      </c>
      <c r="C110" s="7" t="s">
        <v>40</v>
      </c>
      <c r="D110" s="8">
        <v>48.32016764216549</v>
      </c>
      <c r="E110" s="8">
        <v>47.63067553192168</v>
      </c>
      <c r="F110" s="8">
        <v>47.88109615630006</v>
      </c>
      <c r="G110" s="8">
        <v>46.58042744287182</v>
      </c>
      <c r="H110" s="8">
        <v>44.73864365106439</v>
      </c>
      <c r="I110" s="8">
        <v>45.52059141934041</v>
      </c>
      <c r="J110" s="8">
        <v>46.07490276032737</v>
      </c>
      <c r="K110" s="8">
        <v>45.63179057127187</v>
      </c>
      <c r="L110" s="8">
        <v>47.41621753687822</v>
      </c>
      <c r="M110" s="8">
        <v>47.43859994587588</v>
      </c>
      <c r="N110" s="8">
        <v>47.57771963424136</v>
      </c>
      <c r="O110" s="8">
        <v>48.53808955178849</v>
      </c>
      <c r="P110" s="8">
        <v>48.96559721291985</v>
      </c>
      <c r="Q110" s="8">
        <v>49.46047990899155</v>
      </c>
      <c r="R110" s="8">
        <v>49.5554612732229</v>
      </c>
      <c r="S110" s="8">
        <v>49.04549475987777</v>
      </c>
      <c r="T110" s="8">
        <v>49.54077869261192</v>
      </c>
      <c r="U110" s="8">
        <v>49.69970283481418</v>
      </c>
      <c r="V110" s="8">
        <v>50.95564440058627</v>
      </c>
      <c r="W110" s="8">
        <v>49.10414449415679</v>
      </c>
      <c r="X110" s="8">
        <v>49.28840421041524</v>
      </c>
      <c r="Y110" s="8">
        <v>48.69064025490904</v>
      </c>
      <c r="Z110" s="8">
        <v>48.07667743071514</v>
      </c>
      <c r="AA110" s="38">
        <f t="shared" si="15"/>
        <v>161088599999.99997</v>
      </c>
      <c r="AB110" s="38">
        <f t="shared" si="16"/>
        <v>166080671356.76425</v>
      </c>
      <c r="AC110" s="38">
        <f t="shared" si="17"/>
        <v>168513340988.7538</v>
      </c>
      <c r="AD110" s="38">
        <f t="shared" si="18"/>
        <v>171028202688.61172</v>
      </c>
      <c r="AE110" s="8">
        <v>48.90642834944801</v>
      </c>
      <c r="AF110" s="38">
        <f t="shared" si="19"/>
        <v>168386299999.99997</v>
      </c>
      <c r="AG110" s="8">
        <v>48.1648572102903</v>
      </c>
      <c r="AH110" s="38">
        <f t="shared" si="20"/>
        <v>163259600000</v>
      </c>
      <c r="AI110" s="8">
        <v>48.91496291139394</v>
      </c>
      <c r="AJ110" s="38">
        <f t="shared" si="21"/>
        <v>171799875178.673</v>
      </c>
      <c r="AK110" s="8">
        <v>49.08379126452317</v>
      </c>
      <c r="AL110" s="38">
        <f t="shared" si="22"/>
        <v>178139869556.51617</v>
      </c>
      <c r="AM110" s="8">
        <v>49.44720472864652</v>
      </c>
      <c r="AN110" s="48">
        <f t="shared" si="10"/>
        <v>-1.6986150969393634</v>
      </c>
      <c r="AO110" s="48">
        <f t="shared" si="23"/>
        <v>-0.8322726447852986</v>
      </c>
      <c r="AP110" s="48">
        <f t="shared" si="24"/>
        <v>1.950310978724545</v>
      </c>
      <c r="AQ110" s="48">
        <f>AI110-(AI110/(1+AP110/100))</f>
        <v>0.9357439744338123</v>
      </c>
      <c r="AR110" s="48">
        <f t="shared" si="25"/>
        <v>4.158183712456207</v>
      </c>
      <c r="AS110" s="48">
        <f>AK110-(AK110/(1+AR110/100))</f>
        <v>1.9595140209547637</v>
      </c>
      <c r="AU110" s="8">
        <v>-4.939798392836793</v>
      </c>
      <c r="AV110" s="49">
        <f t="shared" si="26"/>
        <v>-5.875542367270605</v>
      </c>
      <c r="AW110" s="50">
        <f t="shared" si="27"/>
        <v>-0.18942958801531976</v>
      </c>
      <c r="AX110" s="42">
        <f t="shared" si="28"/>
        <v>1</v>
      </c>
      <c r="AY110" s="51">
        <f t="shared" si="29"/>
        <v>0.21278495831991504</v>
      </c>
      <c r="AZ110" s="51"/>
      <c r="BA110" s="51"/>
      <c r="BB110" s="51"/>
      <c r="BC110" s="51"/>
      <c r="BD110" s="51"/>
      <c r="BE110" s="51"/>
    </row>
    <row r="111" spans="1:57" ht="12.75">
      <c r="A111" s="112"/>
      <c r="B111" s="7" t="s">
        <v>41</v>
      </c>
      <c r="C111" s="7" t="s">
        <v>41</v>
      </c>
      <c r="D111" s="9">
        <v>39.45099379470224</v>
      </c>
      <c r="E111" s="9">
        <v>40.3561861392552</v>
      </c>
      <c r="F111" s="9">
        <v>40.63751791308331</v>
      </c>
      <c r="G111" s="9">
        <v>41.02323624109842</v>
      </c>
      <c r="H111" s="9">
        <v>41.24182032694366</v>
      </c>
      <c r="I111" s="9">
        <v>42.97558098661462</v>
      </c>
      <c r="J111" s="9">
        <v>43.90961338961461</v>
      </c>
      <c r="K111" s="9">
        <v>44.21453860210141</v>
      </c>
      <c r="L111" s="9">
        <v>43.51319610992541</v>
      </c>
      <c r="M111" s="9">
        <v>43.03263961768021</v>
      </c>
      <c r="N111" s="9">
        <v>43.15076268530378</v>
      </c>
      <c r="O111" s="9">
        <v>43.78704305598043</v>
      </c>
      <c r="P111" s="9">
        <v>44.46236857577546</v>
      </c>
      <c r="Q111" s="9">
        <v>44.88274517390131</v>
      </c>
      <c r="R111" s="9">
        <v>44.29802909284121</v>
      </c>
      <c r="S111" s="9">
        <v>44.05304961930266</v>
      </c>
      <c r="T111" s="9">
        <v>42.64400098190692</v>
      </c>
      <c r="U111" s="9">
        <v>41.13452539454682</v>
      </c>
      <c r="V111" s="9">
        <v>41.09802790199271</v>
      </c>
      <c r="W111" s="9">
        <v>40.72558342745328</v>
      </c>
      <c r="X111" s="9">
        <v>40.84791224628688</v>
      </c>
      <c r="Y111" s="9">
        <v>41.08480045228746</v>
      </c>
      <c r="Z111" s="9">
        <v>40.76245318186781</v>
      </c>
      <c r="AA111" s="38">
        <f t="shared" si="15"/>
        <v>623498000000.0001</v>
      </c>
      <c r="AB111" s="38">
        <f t="shared" si="16"/>
        <v>634971527216.5043</v>
      </c>
      <c r="AC111" s="38">
        <f t="shared" si="17"/>
        <v>652539376811.467</v>
      </c>
      <c r="AD111" s="38">
        <f t="shared" si="18"/>
        <v>662843622889.4434</v>
      </c>
      <c r="AE111" s="9">
        <v>39.80844056793914</v>
      </c>
      <c r="AF111" s="38">
        <f t="shared" si="19"/>
        <v>524696942285.5473</v>
      </c>
      <c r="AG111" s="9">
        <v>38.53402076773678</v>
      </c>
      <c r="AH111" s="38">
        <f t="shared" si="20"/>
        <v>588508000000.0001</v>
      </c>
      <c r="AI111" s="9">
        <v>38.58323852333511</v>
      </c>
      <c r="AJ111" s="38">
        <f t="shared" si="21"/>
        <v>623523526260.6617</v>
      </c>
      <c r="AK111" s="9">
        <v>39.04734884883123</v>
      </c>
      <c r="AL111" s="38">
        <f t="shared" si="22"/>
        <v>655724264776.9159</v>
      </c>
      <c r="AM111" s="9">
        <v>38.91201871039662</v>
      </c>
      <c r="AN111" s="48">
        <f t="shared" si="10"/>
        <v>-7.317419006200822</v>
      </c>
      <c r="AO111" s="48">
        <f t="shared" si="23"/>
        <v>-3.042314671513509</v>
      </c>
      <c r="AP111" s="48">
        <f t="shared" si="24"/>
        <v>-4.44660530565784</v>
      </c>
      <c r="AQ111" s="48">
        <f aca="true" t="shared" si="30" ref="AQ111:AQ138">AI111-(AI111/(1+AP111/100))</f>
        <v>-1.7954823444643395</v>
      </c>
      <c r="AR111" s="48">
        <f t="shared" si="25"/>
        <v>-1.0740630016915702</v>
      </c>
      <c r="AS111" s="48">
        <f aca="true" t="shared" si="31" ref="AS111:AS138">AK111-(AK111/(1+AR111/100))</f>
        <v>-0.4239465804947642</v>
      </c>
      <c r="AU111" s="9">
        <v>-4.880673477220718</v>
      </c>
      <c r="AV111" s="49">
        <f t="shared" si="26"/>
        <v>-3.0851911327563784</v>
      </c>
      <c r="AW111" s="50">
        <f t="shared" si="27"/>
        <v>0.3678759402456012</v>
      </c>
      <c r="AX111" s="42">
        <f t="shared" si="28"/>
        <v>0</v>
      </c>
      <c r="AY111" s="51">
        <f t="shared" si="29"/>
        <v>0.5939808411671083</v>
      </c>
      <c r="AZ111" s="51"/>
      <c r="BA111" s="51"/>
      <c r="BB111" s="51"/>
      <c r="BC111" s="51"/>
      <c r="BD111" s="51"/>
      <c r="BE111" s="51"/>
    </row>
    <row r="112" spans="1:57" ht="12.75">
      <c r="A112" s="112"/>
      <c r="B112" s="7" t="s">
        <v>42</v>
      </c>
      <c r="C112" s="7" t="s">
        <v>42</v>
      </c>
      <c r="D112" s="8" t="s">
        <v>38</v>
      </c>
      <c r="E112" s="8" t="s">
        <v>38</v>
      </c>
      <c r="F112" s="8" t="s">
        <v>38</v>
      </c>
      <c r="G112" s="8" t="s">
        <v>38</v>
      </c>
      <c r="H112" s="8" t="s">
        <v>38</v>
      </c>
      <c r="I112" s="8" t="s">
        <v>38</v>
      </c>
      <c r="J112" s="8" t="s">
        <v>38</v>
      </c>
      <c r="K112" s="8">
        <v>42.30043328001522</v>
      </c>
      <c r="L112" s="8">
        <v>43.28289869819059</v>
      </c>
      <c r="M112" s="8">
        <v>43.39655049070771</v>
      </c>
      <c r="N112" s="8">
        <v>41.04585069585367</v>
      </c>
      <c r="O112" s="8">
        <v>39.27056379194148</v>
      </c>
      <c r="P112" s="8">
        <v>39.42528786433996</v>
      </c>
      <c r="Q112" s="8">
        <v>38.16843278413812</v>
      </c>
      <c r="R112" s="8">
        <v>38.62835473730483</v>
      </c>
      <c r="S112" s="8">
        <v>38.05726510782272</v>
      </c>
      <c r="T112" s="8">
        <v>38.71090914573829</v>
      </c>
      <c r="U112" s="8">
        <v>39.53120708617431</v>
      </c>
      <c r="V112" s="8">
        <v>40.71345466198174</v>
      </c>
      <c r="W112" s="8">
        <v>42.24996487208994</v>
      </c>
      <c r="X112" s="8">
        <v>41.41599935882109</v>
      </c>
      <c r="Y112" s="8">
        <v>41.05988043258553</v>
      </c>
      <c r="Z112" s="8">
        <v>41.78831616635034</v>
      </c>
      <c r="AA112" s="38">
        <f t="shared" si="15"/>
        <v>1478914000000</v>
      </c>
      <c r="AB112" s="38">
        <f t="shared" si="16"/>
        <v>1545090238250.5432</v>
      </c>
      <c r="AC112" s="38">
        <f t="shared" si="17"/>
        <v>1545800609692.4338</v>
      </c>
      <c r="AD112" s="38">
        <f t="shared" si="18"/>
        <v>1580490516310.0571</v>
      </c>
      <c r="AE112" s="8">
        <v>40.23746115085671</v>
      </c>
      <c r="AF112" s="38">
        <f t="shared" si="19"/>
        <v>1228564768074.5469</v>
      </c>
      <c r="AG112" s="8">
        <v>40.10037492582031</v>
      </c>
      <c r="AH112" s="38">
        <f t="shared" si="20"/>
        <v>1456199000000</v>
      </c>
      <c r="AI112" s="8">
        <v>40.93447816173978</v>
      </c>
      <c r="AJ112" s="38">
        <f t="shared" si="21"/>
        <v>1522835738935.1584</v>
      </c>
      <c r="AK112" s="8">
        <v>40.92855821372541</v>
      </c>
      <c r="AL112" s="38">
        <f t="shared" si="22"/>
        <v>1600561528133.8757</v>
      </c>
      <c r="AM112" s="8">
        <v>40.93501511830627</v>
      </c>
      <c r="AN112" s="48">
        <f t="shared" si="10"/>
        <v>-5.753142182245099</v>
      </c>
      <c r="AO112" s="48">
        <f t="shared" si="23"/>
        <v>-2.4478604788680727</v>
      </c>
      <c r="AP112" s="48">
        <f t="shared" si="24"/>
        <v>-1.4856295574786174</v>
      </c>
      <c r="AQ112" s="48">
        <f t="shared" si="30"/>
        <v>-0.6173055809408581</v>
      </c>
      <c r="AR112" s="48">
        <f t="shared" si="25"/>
        <v>1.269922952190683</v>
      </c>
      <c r="AS112" s="48">
        <f t="shared" si="31"/>
        <v>0.5132433595335115</v>
      </c>
      <c r="AU112" s="8">
        <v>-5.150822405325694</v>
      </c>
      <c r="AV112" s="49">
        <f t="shared" si="26"/>
        <v>-4.533516824384836</v>
      </c>
      <c r="AW112" s="50">
        <f t="shared" si="27"/>
        <v>0.11984602309382573</v>
      </c>
      <c r="AX112" s="42">
        <f t="shared" si="28"/>
        <v>1</v>
      </c>
      <c r="AY112" s="51">
        <f t="shared" si="29"/>
        <v>0.39744608572001594</v>
      </c>
      <c r="AZ112" s="51"/>
      <c r="BA112" s="51"/>
      <c r="BB112" s="51"/>
      <c r="BC112" s="51"/>
      <c r="BD112" s="51"/>
      <c r="BE112" s="51"/>
    </row>
    <row r="113" spans="1:57" ht="12.75">
      <c r="A113" s="112"/>
      <c r="B113" s="7" t="s">
        <v>43</v>
      </c>
      <c r="C113" s="7" t="s">
        <v>43</v>
      </c>
      <c r="D113" s="9">
        <v>53.13423217334267</v>
      </c>
      <c r="E113" s="9">
        <v>54.75353940404402</v>
      </c>
      <c r="F113" s="9">
        <v>55.62594497134168</v>
      </c>
      <c r="G113" s="9">
        <v>56.91382143128509</v>
      </c>
      <c r="H113" s="9">
        <v>55.71493250421564</v>
      </c>
      <c r="I113" s="9">
        <v>54.10511189595633</v>
      </c>
      <c r="J113" s="9">
        <v>53.09636844194002</v>
      </c>
      <c r="K113" s="9">
        <v>54.48596120649243</v>
      </c>
      <c r="L113" s="9">
        <v>56.34294024296756</v>
      </c>
      <c r="M113" s="9">
        <v>56.81271719492909</v>
      </c>
      <c r="N113" s="9">
        <v>56.36400907855064</v>
      </c>
      <c r="O113" s="9">
        <v>56.88030160226202</v>
      </c>
      <c r="P113" s="9">
        <v>56.07698731388366</v>
      </c>
      <c r="Q113" s="9">
        <v>56.23487473530787</v>
      </c>
      <c r="R113" s="9">
        <v>56.77567051292405</v>
      </c>
      <c r="S113" s="9">
        <v>55.8419708739965</v>
      </c>
      <c r="T113" s="9">
        <v>55.37072143706405</v>
      </c>
      <c r="U113" s="9">
        <v>54.82375720913766</v>
      </c>
      <c r="V113" s="9">
        <v>54.97965644050892</v>
      </c>
      <c r="W113" s="9">
        <v>56.44337227122709</v>
      </c>
      <c r="X113" s="9">
        <v>57.8079619169898</v>
      </c>
      <c r="Y113" s="9">
        <v>56.62736109238444</v>
      </c>
      <c r="Z113" s="9">
        <v>55.68785313156048</v>
      </c>
      <c r="AA113" s="38">
        <f t="shared" si="15"/>
        <v>941945000000</v>
      </c>
      <c r="AB113" s="38">
        <f t="shared" si="16"/>
        <v>980329470900.1047</v>
      </c>
      <c r="AC113" s="38">
        <f t="shared" si="17"/>
        <v>1008289962516.3705</v>
      </c>
      <c r="AD113" s="38">
        <f t="shared" si="18"/>
        <v>1018743144013.8198</v>
      </c>
      <c r="AE113" s="9">
        <v>55.26933755715279</v>
      </c>
      <c r="AF113" s="38">
        <f t="shared" si="19"/>
        <v>793388024472.6748</v>
      </c>
      <c r="AG113" s="9">
        <v>55.72300980104594</v>
      </c>
      <c r="AH113" s="38">
        <f t="shared" si="20"/>
        <v>926321999999.9996</v>
      </c>
      <c r="AI113" s="9">
        <v>54.31496996985032</v>
      </c>
      <c r="AJ113" s="38">
        <f t="shared" si="21"/>
        <v>949558591597.0691</v>
      </c>
      <c r="AK113" s="9">
        <v>54.31992914017548</v>
      </c>
      <c r="AL113" s="38">
        <f t="shared" si="22"/>
        <v>974642980903.6779</v>
      </c>
      <c r="AM113" s="9">
        <v>54.29508018116048</v>
      </c>
      <c r="AN113" s="48">
        <f t="shared" si="10"/>
        <v>-5.509114282825479</v>
      </c>
      <c r="AO113" s="48">
        <f t="shared" si="23"/>
        <v>-3.2488258189876333</v>
      </c>
      <c r="AP113" s="48">
        <f t="shared" si="24"/>
        <v>-5.824849309490958</v>
      </c>
      <c r="AQ113" s="48">
        <f t="shared" si="30"/>
        <v>-3.359447932965068</v>
      </c>
      <c r="AR113" s="48">
        <f t="shared" si="25"/>
        <v>-4.328879499143284</v>
      </c>
      <c r="AS113" s="48">
        <f t="shared" si="31"/>
        <v>-2.4578412630561317</v>
      </c>
      <c r="AU113" s="9">
        <v>-4.608939362547313</v>
      </c>
      <c r="AV113" s="49">
        <f t="shared" si="26"/>
        <v>-1.2494914295822452</v>
      </c>
      <c r="AW113" s="50">
        <f t="shared" si="27"/>
        <v>0.7288982710999122</v>
      </c>
      <c r="AX113" s="42">
        <f t="shared" si="28"/>
        <v>0</v>
      </c>
      <c r="AY113" s="51">
        <f t="shared" si="29"/>
        <v>1.0478321931862604</v>
      </c>
      <c r="AZ113" s="51"/>
      <c r="BA113" s="51"/>
      <c r="BB113" s="51"/>
      <c r="BC113" s="51"/>
      <c r="BD113" s="51"/>
      <c r="BE113" s="51"/>
    </row>
    <row r="114" spans="1:57" ht="12.75">
      <c r="A114" s="112"/>
      <c r="B114" s="7" t="s">
        <v>44</v>
      </c>
      <c r="C114" s="7" t="s">
        <v>44</v>
      </c>
      <c r="D114" s="8">
        <v>50.27837103219595</v>
      </c>
      <c r="E114" s="8">
        <v>51.39164520125272</v>
      </c>
      <c r="F114" s="8">
        <v>49.58427146066565</v>
      </c>
      <c r="G114" s="8">
        <v>51.7143009269911</v>
      </c>
      <c r="H114" s="8">
        <v>51.40490542449417</v>
      </c>
      <c r="I114" s="8">
        <v>53.71487635803926</v>
      </c>
      <c r="J114" s="8">
        <v>56.18109588397076</v>
      </c>
      <c r="K114" s="8">
        <v>56.82275173684273</v>
      </c>
      <c r="L114" s="8">
        <v>56.49305721238726</v>
      </c>
      <c r="M114" s="8">
        <v>56.95228147458532</v>
      </c>
      <c r="N114" s="8">
        <v>55.28060373582389</v>
      </c>
      <c r="O114" s="8">
        <v>56.46695653051137</v>
      </c>
      <c r="P114" s="8">
        <v>55.20393680200202</v>
      </c>
      <c r="Q114" s="8">
        <v>54.39708948628403</v>
      </c>
      <c r="R114" s="8">
        <v>53.21153437249546</v>
      </c>
      <c r="S114" s="8">
        <v>55.18550513776484</v>
      </c>
      <c r="T114" s="8">
        <v>52.81464925582298</v>
      </c>
      <c r="U114" s="8">
        <v>52.90857952443765</v>
      </c>
      <c r="V114" s="8">
        <v>52.45836228424405</v>
      </c>
      <c r="W114" s="8">
        <v>52.14750542299349</v>
      </c>
      <c r="X114" s="8">
        <v>52.70292610348818</v>
      </c>
      <c r="Y114" s="8">
        <v>52.84749849306812</v>
      </c>
      <c r="Z114" s="8">
        <v>52.44416983946741</v>
      </c>
      <c r="AA114" s="38">
        <f t="shared" si="15"/>
        <v>94217000000</v>
      </c>
      <c r="AB114" s="38">
        <f t="shared" si="16"/>
        <v>96868004382.53821</v>
      </c>
      <c r="AC114" s="38">
        <f t="shared" si="17"/>
        <v>98573479607.31395</v>
      </c>
      <c r="AD114" s="38">
        <f t="shared" si="18"/>
        <v>100224504505.97408</v>
      </c>
      <c r="AE114" s="8">
        <v>53.50548510412493</v>
      </c>
      <c r="AF114" s="38">
        <f t="shared" si="19"/>
        <v>89257850250.7012</v>
      </c>
      <c r="AG114" s="8">
        <v>53.23549655277002</v>
      </c>
      <c r="AH114" s="38">
        <f t="shared" si="20"/>
        <v>91267999999.99998</v>
      </c>
      <c r="AI114" s="8">
        <v>52.98280894719552</v>
      </c>
      <c r="AJ114" s="38">
        <f t="shared" si="21"/>
        <v>94941172315.34029</v>
      </c>
      <c r="AK114" s="8">
        <v>53.68225454805518</v>
      </c>
      <c r="AL114" s="38">
        <f t="shared" si="22"/>
        <v>100769386720.69656</v>
      </c>
      <c r="AM114" s="8">
        <v>53.70546316794624</v>
      </c>
      <c r="AN114" s="48">
        <f t="shared" si="10"/>
        <v>-5.781067152393717</v>
      </c>
      <c r="AO114" s="48">
        <f t="shared" si="23"/>
        <v>-3.266413354101225</v>
      </c>
      <c r="AP114" s="48">
        <f t="shared" si="24"/>
        <v>-3.684872753243198</v>
      </c>
      <c r="AQ114" s="48">
        <f t="shared" si="30"/>
        <v>-2.0270430477615804</v>
      </c>
      <c r="AR114" s="48">
        <f t="shared" si="25"/>
        <v>0.5436616697765828</v>
      </c>
      <c r="AS114" s="48">
        <f t="shared" si="31"/>
        <v>0.2902717452326442</v>
      </c>
      <c r="AU114" s="8">
        <v>-3.308087220241969</v>
      </c>
      <c r="AV114" s="49">
        <f t="shared" si="26"/>
        <v>-1.2810441724803887</v>
      </c>
      <c r="AW114" s="50">
        <f t="shared" si="27"/>
        <v>0.6127538099232199</v>
      </c>
      <c r="AX114" s="42">
        <f t="shared" si="28"/>
        <v>0</v>
      </c>
      <c r="AY114" s="51">
        <f t="shared" si="29"/>
        <v>1.5194906058496138</v>
      </c>
      <c r="AZ114" s="51"/>
      <c r="BA114" s="51"/>
      <c r="BB114" s="51"/>
      <c r="BC114" s="51"/>
      <c r="BD114" s="51"/>
      <c r="BE114" s="51"/>
    </row>
    <row r="115" spans="1:57" ht="12.75">
      <c r="A115" s="112"/>
      <c r="B115" s="7" t="s">
        <v>45</v>
      </c>
      <c r="C115" s="7" t="s">
        <v>45</v>
      </c>
      <c r="D115" s="9">
        <v>48.70981086359131</v>
      </c>
      <c r="E115" s="9">
        <v>47.81691360747939</v>
      </c>
      <c r="F115" s="9">
        <v>48.26295244854506</v>
      </c>
      <c r="G115" s="9">
        <v>47.24021889718622</v>
      </c>
      <c r="H115" s="9">
        <v>46.88180350459479</v>
      </c>
      <c r="I115" s="9">
        <v>47.00780287156508</v>
      </c>
      <c r="J115" s="9">
        <v>47.62892296602423</v>
      </c>
      <c r="K115" s="9">
        <v>47.41179351455192</v>
      </c>
      <c r="L115" s="9">
        <v>48.53830251532074</v>
      </c>
      <c r="M115" s="9">
        <v>48.75084180045191</v>
      </c>
      <c r="N115" s="9">
        <v>48.9366631261134</v>
      </c>
      <c r="O115" s="9">
        <v>50.42915238331096</v>
      </c>
      <c r="P115" s="9">
        <v>50.78506432579637</v>
      </c>
      <c r="Q115" s="9">
        <v>50.04788157994109</v>
      </c>
      <c r="R115" s="9">
        <v>50.83041580774616</v>
      </c>
      <c r="S115" s="9">
        <v>50.10790678849438</v>
      </c>
      <c r="T115" s="9">
        <v>49.99946579983787</v>
      </c>
      <c r="U115" s="9">
        <v>49.44130130493171</v>
      </c>
      <c r="V115" s="9">
        <v>49.12741053349318</v>
      </c>
      <c r="W115" s="9">
        <v>49.6493475384336</v>
      </c>
      <c r="X115" s="9">
        <v>50.48078038504193</v>
      </c>
      <c r="Y115" s="9">
        <v>50.34165301990299</v>
      </c>
      <c r="Z115" s="9">
        <v>49.55393755916953</v>
      </c>
      <c r="AA115" s="38">
        <f t="shared" si="15"/>
        <v>939560000000</v>
      </c>
      <c r="AB115" s="38">
        <f t="shared" si="16"/>
        <v>968925769956.0559</v>
      </c>
      <c r="AC115" s="38">
        <f t="shared" si="17"/>
        <v>972935957622.1108</v>
      </c>
      <c r="AD115" s="38">
        <f t="shared" si="18"/>
        <v>982910159369.6669</v>
      </c>
      <c r="AE115" s="9">
        <v>49.50792659374255</v>
      </c>
      <c r="AF115" s="38">
        <f t="shared" si="19"/>
        <v>812190902910.5267</v>
      </c>
      <c r="AG115" s="9">
        <v>48.41400464024957</v>
      </c>
      <c r="AH115" s="38">
        <f t="shared" si="20"/>
        <v>923363999999.9999</v>
      </c>
      <c r="AI115" s="9">
        <v>48.85782514925769</v>
      </c>
      <c r="AJ115" s="38">
        <f t="shared" si="21"/>
        <v>950754474289.2611</v>
      </c>
      <c r="AK115" s="9">
        <v>49.31360204856573</v>
      </c>
      <c r="AL115" s="38">
        <f t="shared" si="22"/>
        <v>985036788834.751</v>
      </c>
      <c r="AM115" s="9">
        <v>49.73926967200899</v>
      </c>
      <c r="AN115" s="48">
        <f t="shared" si="10"/>
        <v>-4.702297262474758</v>
      </c>
      <c r="AO115" s="48">
        <f t="shared" si="23"/>
        <v>-2.388903771503415</v>
      </c>
      <c r="AP115" s="48">
        <f t="shared" si="24"/>
        <v>-2.2798502983754503</v>
      </c>
      <c r="AQ115" s="48">
        <f t="shared" si="30"/>
        <v>-1.1398726627478624</v>
      </c>
      <c r="AR115" s="48">
        <f t="shared" si="25"/>
        <v>0.2163605131976567</v>
      </c>
      <c r="AS115" s="48">
        <f t="shared" si="31"/>
        <v>0.10646481464917912</v>
      </c>
      <c r="AU115" s="9">
        <v>-7.364411497402011</v>
      </c>
      <c r="AV115" s="49">
        <f t="shared" si="26"/>
        <v>-6.224538834654148</v>
      </c>
      <c r="AW115" s="50">
        <f t="shared" si="27"/>
        <v>0.15478122904321442</v>
      </c>
      <c r="AX115" s="42">
        <f t="shared" si="28"/>
        <v>1</v>
      </c>
      <c r="AY115" s="51">
        <f t="shared" si="29"/>
        <v>0.3584703021705906</v>
      </c>
      <c r="AZ115" s="51"/>
      <c r="BA115" s="51"/>
      <c r="BB115" s="51"/>
      <c r="BC115" s="51"/>
      <c r="BD115" s="51"/>
      <c r="BE115" s="51"/>
    </row>
    <row r="116" spans="1:57" ht="12.75">
      <c r="A116" s="112"/>
      <c r="B116" s="6" t="s">
        <v>46</v>
      </c>
      <c r="C116" s="6" t="s">
        <v>46</v>
      </c>
      <c r="D116" s="8">
        <v>43.93054971563322</v>
      </c>
      <c r="E116" s="8">
        <v>43.24956154084452</v>
      </c>
      <c r="F116" s="8">
        <v>43.18806811566029</v>
      </c>
      <c r="G116" s="8">
        <v>42.66633825202174</v>
      </c>
      <c r="H116" s="8">
        <v>43.18588673773909</v>
      </c>
      <c r="I116" s="8">
        <v>41.66060291424587</v>
      </c>
      <c r="J116" s="8">
        <v>43.28042947018146</v>
      </c>
      <c r="K116" s="8">
        <v>44.79618755850566</v>
      </c>
      <c r="L116" s="8">
        <v>45.2588855279327</v>
      </c>
      <c r="M116" s="8">
        <v>45.59078036500944</v>
      </c>
      <c r="N116" s="8">
        <v>45.0892470791865</v>
      </c>
      <c r="O116" s="8">
        <v>45.94652178544796</v>
      </c>
      <c r="P116" s="8">
        <v>45.65881690375871</v>
      </c>
      <c r="Q116" s="8">
        <v>45.90502093328851</v>
      </c>
      <c r="R116" s="8">
        <v>46.71203734611418</v>
      </c>
      <c r="S116" s="8">
        <v>46.41633096280353</v>
      </c>
      <c r="T116" s="8">
        <v>44.67656801546161</v>
      </c>
      <c r="U116" s="8">
        <v>44.37166921328215</v>
      </c>
      <c r="V116" s="8">
        <v>44.39342264967718</v>
      </c>
      <c r="W116" s="8">
        <v>43.45782093751418</v>
      </c>
      <c r="X116" s="8">
        <v>43.60400444938821</v>
      </c>
      <c r="Y116" s="8">
        <v>43.70447718864008</v>
      </c>
      <c r="Z116" s="8">
        <v>43.75248878251838</v>
      </c>
      <c r="AA116" s="38">
        <f t="shared" si="15"/>
        <v>1065779999999.9999</v>
      </c>
      <c r="AB116" s="38">
        <f t="shared" si="16"/>
        <v>1091519943639.9069</v>
      </c>
      <c r="AC116" s="38">
        <f t="shared" si="17"/>
        <v>1100155704123.3955</v>
      </c>
      <c r="AD116" s="38">
        <f t="shared" si="18"/>
        <v>1111103773525.6143</v>
      </c>
      <c r="AE116" s="8">
        <v>43.92848494632335</v>
      </c>
      <c r="AF116" s="38">
        <f t="shared" si="19"/>
        <v>998801971010.2507</v>
      </c>
      <c r="AG116" s="8">
        <v>44.51106471816284</v>
      </c>
      <c r="AH116" s="38">
        <f t="shared" si="20"/>
        <v>1066040000000</v>
      </c>
      <c r="AI116" s="8">
        <v>42.82576155009448</v>
      </c>
      <c r="AJ116" s="38">
        <f t="shared" si="21"/>
        <v>1070000966448.5958</v>
      </c>
      <c r="AK116" s="8">
        <v>42.54130849903586</v>
      </c>
      <c r="AL116" s="38">
        <f t="shared" si="22"/>
        <v>1100758965954.1492</v>
      </c>
      <c r="AM116" s="8">
        <v>42.18373390899811</v>
      </c>
      <c r="AN116" s="48">
        <f t="shared" si="10"/>
        <v>-2.3343543824713464</v>
      </c>
      <c r="AO116" s="48">
        <f t="shared" si="23"/>
        <v>-1.0638807365305638</v>
      </c>
      <c r="AP116" s="48">
        <f t="shared" si="24"/>
        <v>-2.740951809073877</v>
      </c>
      <c r="AQ116" s="48">
        <f t="shared" si="30"/>
        <v>-1.2069144288279148</v>
      </c>
      <c r="AR116" s="48">
        <f t="shared" si="25"/>
        <v>-0.9310388298511612</v>
      </c>
      <c r="AS116" s="48">
        <f t="shared" si="31"/>
        <v>-0.39979837900242643</v>
      </c>
      <c r="AU116" s="8">
        <v>-3.958616581685634</v>
      </c>
      <c r="AV116" s="49">
        <f t="shared" si="26"/>
        <v>-2.7517021528577192</v>
      </c>
      <c r="AW116" s="50">
        <f t="shared" si="27"/>
        <v>0.3048828811589512</v>
      </c>
      <c r="AX116" s="42">
        <f t="shared" si="28"/>
        <v>1</v>
      </c>
      <c r="AY116" s="51">
        <f t="shared" si="29"/>
        <v>0.5446661344464772</v>
      </c>
      <c r="AZ116" s="51"/>
      <c r="BA116" s="51"/>
      <c r="BB116" s="51"/>
      <c r="BC116" s="51"/>
      <c r="BD116" s="51"/>
      <c r="BE116" s="51"/>
    </row>
    <row r="117" spans="1:57" ht="12.75">
      <c r="A117" s="112"/>
      <c r="B117" s="7" t="s">
        <v>47</v>
      </c>
      <c r="C117" s="7" t="s">
        <v>47</v>
      </c>
      <c r="D117" s="9">
        <v>30.73070213564218</v>
      </c>
      <c r="E117" s="9">
        <v>31.828828920223</v>
      </c>
      <c r="F117" s="9">
        <v>31.80295799189989</v>
      </c>
      <c r="G117" s="9">
        <v>28.97344887668187</v>
      </c>
      <c r="H117" s="9">
        <v>28.44080558713</v>
      </c>
      <c r="I117" s="9">
        <v>30.83383607460412</v>
      </c>
      <c r="J117" s="9">
        <v>31.90627818501086</v>
      </c>
      <c r="K117" s="9">
        <v>33.30897739341457</v>
      </c>
      <c r="L117" s="9">
        <v>34.60223467258106</v>
      </c>
      <c r="M117" s="9">
        <v>36.46528262744189</v>
      </c>
      <c r="N117" s="9">
        <v>36.68011929387352</v>
      </c>
      <c r="O117" s="9">
        <v>37.43613352022521</v>
      </c>
      <c r="P117" s="9">
        <v>38.97092547994765</v>
      </c>
      <c r="Q117" s="9">
        <v>40.5039235392952</v>
      </c>
      <c r="R117" s="9">
        <v>41.29670630492553</v>
      </c>
      <c r="S117" s="9">
        <v>42.95316234524902</v>
      </c>
      <c r="T117" s="9">
        <v>40.85014169706734</v>
      </c>
      <c r="U117" s="9">
        <v>40.2523116427078</v>
      </c>
      <c r="V117" s="9">
        <v>39.02427487726619</v>
      </c>
      <c r="W117" s="9">
        <v>38.07974108436914</v>
      </c>
      <c r="X117" s="9">
        <v>38.58155650437574</v>
      </c>
      <c r="Y117" s="9">
        <v>39.40318876502867</v>
      </c>
      <c r="Z117" s="9">
        <v>39.84170570269849</v>
      </c>
      <c r="AA117" s="38">
        <f t="shared" si="15"/>
        <v>89813999999.99998</v>
      </c>
      <c r="AB117" s="38">
        <f t="shared" si="16"/>
        <v>94185864723.29697</v>
      </c>
      <c r="AC117" s="38">
        <f t="shared" si="17"/>
        <v>97296917312.81801</v>
      </c>
      <c r="AD117" s="38">
        <f t="shared" si="18"/>
        <v>99658343020.62457</v>
      </c>
      <c r="AE117" s="9">
        <v>39.59723932750571</v>
      </c>
      <c r="AF117" s="38">
        <f t="shared" si="19"/>
        <v>72551072195.7549</v>
      </c>
      <c r="AG117" s="9">
        <v>37.43044429725722</v>
      </c>
      <c r="AH117" s="38">
        <f t="shared" si="20"/>
        <v>87545999999.99998</v>
      </c>
      <c r="AI117" s="9">
        <v>39.96794807681238</v>
      </c>
      <c r="AJ117" s="38">
        <f t="shared" si="21"/>
        <v>92820745660.89386</v>
      </c>
      <c r="AK117" s="9">
        <v>41.20741642859191</v>
      </c>
      <c r="AL117" s="38">
        <f t="shared" si="22"/>
        <v>95408204828.89935</v>
      </c>
      <c r="AM117" s="9">
        <v>41.57562387838141</v>
      </c>
      <c r="AN117" s="48">
        <f t="shared" si="10"/>
        <v>-7.049746522797079</v>
      </c>
      <c r="AO117" s="48">
        <f t="shared" si="23"/>
        <v>-2.838885690570571</v>
      </c>
      <c r="AP117" s="48">
        <f t="shared" si="24"/>
        <v>-4.600527720249204</v>
      </c>
      <c r="AQ117" s="48">
        <f t="shared" si="30"/>
        <v>-1.9274074442431157</v>
      </c>
      <c r="AR117" s="48">
        <f t="shared" si="25"/>
        <v>-4.264708867220122</v>
      </c>
      <c r="AS117" s="48">
        <f t="shared" si="31"/>
        <v>-1.8356619816877071</v>
      </c>
      <c r="AU117" s="9">
        <v>-8.285804956036854</v>
      </c>
      <c r="AV117" s="49">
        <f t="shared" si="26"/>
        <v>-6.358397511793738</v>
      </c>
      <c r="AW117" s="50">
        <f t="shared" si="27"/>
        <v>0.23261559431698298</v>
      </c>
      <c r="AX117" s="42">
        <f t="shared" si="28"/>
        <v>1</v>
      </c>
      <c r="AY117" s="51">
        <f t="shared" si="29"/>
        <v>0.43773722573805457</v>
      </c>
      <c r="AZ117" s="51"/>
      <c r="BA117" s="51"/>
      <c r="BB117" s="51"/>
      <c r="BC117" s="51"/>
      <c r="BD117" s="51"/>
      <c r="BE117" s="51"/>
    </row>
    <row r="118" spans="1:57" ht="12.75">
      <c r="A118" s="112"/>
      <c r="B118" s="7" t="s">
        <v>49</v>
      </c>
      <c r="C118" s="7" t="s">
        <v>49</v>
      </c>
      <c r="D118" s="8" t="s">
        <v>38</v>
      </c>
      <c r="E118" s="8" t="s">
        <v>38</v>
      </c>
      <c r="F118" s="8" t="s">
        <v>38</v>
      </c>
      <c r="G118" s="8" t="s">
        <v>38</v>
      </c>
      <c r="H118" s="8" t="s">
        <v>38</v>
      </c>
      <c r="I118" s="8" t="s">
        <v>38</v>
      </c>
      <c r="J118" s="8" t="s">
        <v>38</v>
      </c>
      <c r="K118" s="8" t="s">
        <v>38</v>
      </c>
      <c r="L118" s="8" t="s">
        <v>38</v>
      </c>
      <c r="M118" s="8" t="s">
        <v>38</v>
      </c>
      <c r="N118" s="8">
        <v>46.60115609350658</v>
      </c>
      <c r="O118" s="8">
        <v>45.78081880976437</v>
      </c>
      <c r="P118" s="8">
        <v>43.34882509406576</v>
      </c>
      <c r="Q118" s="8">
        <v>42.51311953636663</v>
      </c>
      <c r="R118" s="8">
        <v>43.24974029664772</v>
      </c>
      <c r="S118" s="8">
        <v>43.74020815320449</v>
      </c>
      <c r="T118" s="8">
        <v>43.12165732911144</v>
      </c>
      <c r="U118" s="8">
        <v>42.2446540270234</v>
      </c>
      <c r="V118" s="8">
        <v>42.18430221824167</v>
      </c>
      <c r="W118" s="8">
        <v>42.27974052553798</v>
      </c>
      <c r="X118" s="8">
        <v>42.26480807690942</v>
      </c>
      <c r="Y118" s="8">
        <v>42.63142469027122</v>
      </c>
      <c r="Z118" s="8">
        <v>44.96936948151289</v>
      </c>
      <c r="AA118" s="38">
        <f t="shared" si="15"/>
        <v>11386909000000</v>
      </c>
      <c r="AB118" s="38">
        <f t="shared" si="16"/>
        <v>12453799096254.918</v>
      </c>
      <c r="AC118" s="38">
        <f t="shared" si="17"/>
        <v>12651880572179.672</v>
      </c>
      <c r="AD118" s="38">
        <f t="shared" si="18"/>
        <v>12893827641186.867</v>
      </c>
      <c r="AE118" s="8">
        <v>45.11818199555609</v>
      </c>
      <c r="AF118" s="38">
        <f t="shared" si="19"/>
        <v>7696142177528.77</v>
      </c>
      <c r="AG118" s="8">
        <v>46.10532446299611</v>
      </c>
      <c r="AH118" s="38">
        <f t="shared" si="20"/>
        <v>12012432000000</v>
      </c>
      <c r="AI118" s="8">
        <v>45.33184175997084</v>
      </c>
      <c r="AJ118" s="38">
        <f t="shared" si="21"/>
        <v>12125753641921.86</v>
      </c>
      <c r="AK118" s="8">
        <v>45.00053686695815</v>
      </c>
      <c r="AL118" s="38">
        <f t="shared" si="22"/>
        <v>12576838374488.904</v>
      </c>
      <c r="AM118" s="8">
        <v>44.19704359130719</v>
      </c>
      <c r="AN118" s="48">
        <f t="shared" si="10"/>
        <v>-3.544035782523949</v>
      </c>
      <c r="AO118" s="48">
        <f t="shared" si="23"/>
        <v>-1.6940260873171624</v>
      </c>
      <c r="AP118" s="48">
        <f t="shared" si="24"/>
        <v>-4.158487959605921</v>
      </c>
      <c r="AQ118" s="48">
        <f t="shared" si="30"/>
        <v>-1.9669130226800675</v>
      </c>
      <c r="AR118" s="48">
        <f t="shared" si="25"/>
        <v>-2.4584574535912083</v>
      </c>
      <c r="AS118" s="48">
        <f t="shared" si="31"/>
        <v>-1.134202949717988</v>
      </c>
      <c r="AU118" s="8">
        <v>-4.241274213637636</v>
      </c>
      <c r="AV118" s="49">
        <f t="shared" si="26"/>
        <v>-2.2743611909575687</v>
      </c>
      <c r="AW118" s="50">
        <f t="shared" si="27"/>
        <v>0.46375521213779164</v>
      </c>
      <c r="AX118" s="42">
        <f t="shared" si="28"/>
        <v>0</v>
      </c>
      <c r="AY118" s="51">
        <f t="shared" si="29"/>
        <v>0.6246190332007585</v>
      </c>
      <c r="AZ118" s="51"/>
      <c r="BA118" s="51"/>
      <c r="BB118" s="51"/>
      <c r="BC118" s="51"/>
      <c r="BD118" s="51"/>
      <c r="BE118" s="51"/>
    </row>
    <row r="119" spans="1:57" ht="12.75">
      <c r="A119" s="112"/>
      <c r="B119" s="7" t="s">
        <v>50</v>
      </c>
      <c r="C119" s="7" t="s">
        <v>50</v>
      </c>
      <c r="D119" s="9">
        <v>33.80913116418271</v>
      </c>
      <c r="E119" s="9">
        <v>33.76375681547562</v>
      </c>
      <c r="F119" s="9">
        <v>33.85874955737445</v>
      </c>
      <c r="G119" s="9">
        <v>37.33719408035911</v>
      </c>
      <c r="H119" s="9">
        <v>36.38340125746578</v>
      </c>
      <c r="I119" s="9">
        <v>35.60579039472134</v>
      </c>
      <c r="J119" s="9">
        <v>37.16353068626329</v>
      </c>
      <c r="K119" s="9">
        <v>37.74649681607062</v>
      </c>
      <c r="L119" s="9">
        <v>35.9174268265695</v>
      </c>
      <c r="M119" s="9">
        <v>35.25038665180163</v>
      </c>
      <c r="N119" s="9">
        <v>39.75394266576918</v>
      </c>
      <c r="O119" s="9">
        <v>40.6281573208833</v>
      </c>
      <c r="P119" s="9">
        <v>40.66919128613332</v>
      </c>
      <c r="Q119" s="9">
        <v>40.89291289300345</v>
      </c>
      <c r="R119" s="9">
        <v>43.19453522515059</v>
      </c>
      <c r="S119" s="9">
        <v>43.55960837085973</v>
      </c>
      <c r="T119" s="9">
        <v>41.91040576864111</v>
      </c>
      <c r="U119" s="9">
        <v>41.70385530861632</v>
      </c>
      <c r="V119" s="9">
        <v>42.79302383972748</v>
      </c>
      <c r="W119" s="9">
        <v>44.08259000426693</v>
      </c>
      <c r="X119" s="9">
        <v>47.09807068740241</v>
      </c>
      <c r="Y119" s="9">
        <v>47.96031610226966</v>
      </c>
      <c r="Z119" s="9">
        <v>47.67115453552612</v>
      </c>
      <c r="AA119" s="38">
        <f t="shared" si="15"/>
        <v>623785460695</v>
      </c>
      <c r="AB119" s="38">
        <f t="shared" si="16"/>
        <v>760150375801.1724</v>
      </c>
      <c r="AC119" s="38">
        <f t="shared" si="17"/>
        <v>805759427308.256</v>
      </c>
      <c r="AD119" s="38">
        <f t="shared" si="18"/>
        <v>833960612764.4233</v>
      </c>
      <c r="AE119" s="9">
        <v>44.22096233358795</v>
      </c>
      <c r="AF119" s="38">
        <f t="shared" si="19"/>
        <v>417418823481.95905</v>
      </c>
      <c r="AG119" s="9">
        <v>40.93178415277473</v>
      </c>
      <c r="AH119" s="38">
        <f t="shared" si="20"/>
        <v>614290122684.9999</v>
      </c>
      <c r="AI119" s="9">
        <v>42.55355983102833</v>
      </c>
      <c r="AJ119" s="38">
        <f t="shared" si="21"/>
        <v>652797619111.6987</v>
      </c>
      <c r="AK119" s="9">
        <v>43.58485079119335</v>
      </c>
      <c r="AL119" s="38">
        <f t="shared" si="22"/>
        <v>702421415817.0491</v>
      </c>
      <c r="AM119" s="9">
        <v>45.30801546534865</v>
      </c>
      <c r="AN119" s="48">
        <f t="shared" si="10"/>
        <v>-19.188341907012912</v>
      </c>
      <c r="AO119" s="48">
        <f t="shared" si="23"/>
        <v>-9.719056479248913</v>
      </c>
      <c r="AP119" s="48">
        <f t="shared" si="24"/>
        <v>-18.983557996652422</v>
      </c>
      <c r="AQ119" s="48">
        <f t="shared" si="30"/>
        <v>-9.971037372672654</v>
      </c>
      <c r="AR119" s="48">
        <f t="shared" si="25"/>
        <v>-15.772830866837523</v>
      </c>
      <c r="AS119" s="48">
        <f t="shared" si="31"/>
        <v>-8.16193262768904</v>
      </c>
      <c r="AU119" s="9">
        <v>-6.253822286899973</v>
      </c>
      <c r="AV119" s="49">
        <f t="shared" si="26"/>
        <v>3.717215085772682</v>
      </c>
      <c r="AW119" s="50">
        <f t="shared" si="27"/>
        <v>1.594390904512784</v>
      </c>
      <c r="AX119" s="42">
        <f t="shared" si="28"/>
        <v>0</v>
      </c>
      <c r="AY119" s="51">
        <f t="shared" si="29"/>
        <v>1.7937404962020114</v>
      </c>
      <c r="AZ119" s="51"/>
      <c r="BA119" s="51"/>
      <c r="BB119" s="51"/>
      <c r="BC119" s="51"/>
      <c r="BD119" s="51"/>
      <c r="BE119" s="51"/>
    </row>
    <row r="120" spans="1:57" ht="12.75">
      <c r="A120" s="112"/>
      <c r="B120" s="7" t="s">
        <v>51</v>
      </c>
      <c r="C120" s="7" t="s">
        <v>51</v>
      </c>
      <c r="D120" s="8">
        <v>43.0637674723014</v>
      </c>
      <c r="E120" s="8">
        <v>42.94122452021895</v>
      </c>
      <c r="F120" s="8">
        <v>43.44339354683997</v>
      </c>
      <c r="G120" s="8">
        <v>43.80784151216824</v>
      </c>
      <c r="H120" s="8">
        <v>40.01415411561068</v>
      </c>
      <c r="I120" s="8">
        <v>40.04058865571648</v>
      </c>
      <c r="J120" s="8">
        <v>41.5866920080106</v>
      </c>
      <c r="K120" s="8">
        <v>41.90658906799044</v>
      </c>
      <c r="L120" s="8">
        <v>41.93144756456574</v>
      </c>
      <c r="M120" s="8">
        <v>41.94315195355518</v>
      </c>
      <c r="N120" s="8">
        <v>39.07642420311242</v>
      </c>
      <c r="O120" s="8">
        <v>39.03254317121986</v>
      </c>
      <c r="P120" s="8">
        <v>38.13414671907896</v>
      </c>
      <c r="Q120" s="8">
        <v>36.77161923674426</v>
      </c>
      <c r="R120" s="8">
        <v>36.69547389515594</v>
      </c>
      <c r="S120" s="8">
        <v>36.059567031958</v>
      </c>
      <c r="T120" s="8">
        <v>34.09280271425638</v>
      </c>
      <c r="U120" s="8">
        <v>33.10213605729479</v>
      </c>
      <c r="V120" s="8">
        <v>33.60969073996093</v>
      </c>
      <c r="W120" s="8">
        <v>34.991980755215</v>
      </c>
      <c r="X120" s="8">
        <v>35.61258291408068</v>
      </c>
      <c r="Y120" s="8">
        <v>37.37809188917082</v>
      </c>
      <c r="Z120" s="8">
        <v>36.81793408886935</v>
      </c>
      <c r="AA120" s="38">
        <f t="shared" si="15"/>
        <v>69708974320</v>
      </c>
      <c r="AB120" s="38">
        <f t="shared" si="16"/>
        <v>65952863350.6925</v>
      </c>
      <c r="AC120" s="38">
        <f t="shared" si="17"/>
        <v>64863494563.05775</v>
      </c>
      <c r="AD120" s="38">
        <f t="shared" si="18"/>
        <v>65292511011.262695</v>
      </c>
      <c r="AE120" s="8">
        <v>35.41552047148392</v>
      </c>
      <c r="AF120" s="38">
        <f t="shared" si="19"/>
        <v>63747489666.10209</v>
      </c>
      <c r="AG120" s="8">
        <v>34.51990498531131</v>
      </c>
      <c r="AH120" s="38">
        <f t="shared" si="20"/>
        <v>55111942945</v>
      </c>
      <c r="AI120" s="8">
        <v>33.80333003492135</v>
      </c>
      <c r="AJ120" s="38">
        <f t="shared" si="21"/>
        <v>52935195615.90395</v>
      </c>
      <c r="AK120" s="8">
        <v>35.02468413440291</v>
      </c>
      <c r="AL120" s="38">
        <f t="shared" si="22"/>
        <v>56057427170.026085</v>
      </c>
      <c r="AM120" s="8">
        <v>36.01269953080074</v>
      </c>
      <c r="AN120" s="48">
        <f t="shared" si="10"/>
        <v>-16.437376415407243</v>
      </c>
      <c r="AO120" s="48">
        <f t="shared" si="23"/>
        <v>-6.790316623953814</v>
      </c>
      <c r="AP120" s="48">
        <f t="shared" si="24"/>
        <v>-18.389849371371085</v>
      </c>
      <c r="AQ120" s="48">
        <f t="shared" si="30"/>
        <v>-7.61716701665879</v>
      </c>
      <c r="AR120" s="48">
        <f t="shared" si="25"/>
        <v>-14.144170132534185</v>
      </c>
      <c r="AS120" s="48">
        <f t="shared" si="31"/>
        <v>-5.770080983434653</v>
      </c>
      <c r="AU120" s="8">
        <v>-32.29878377899222</v>
      </c>
      <c r="AV120" s="49">
        <f t="shared" si="26"/>
        <v>-24.681616762333427</v>
      </c>
      <c r="AW120" s="50">
        <f t="shared" si="27"/>
        <v>0.23583448431928727</v>
      </c>
      <c r="AX120" s="42">
        <f t="shared" si="28"/>
        <v>1</v>
      </c>
      <c r="AY120" s="51">
        <f t="shared" si="29"/>
        <v>0.3504442512439096</v>
      </c>
      <c r="AZ120" s="51"/>
      <c r="BA120" s="51"/>
      <c r="BB120" s="51"/>
      <c r="BC120" s="51"/>
      <c r="BD120" s="51"/>
      <c r="BE120" s="51"/>
    </row>
    <row r="121" spans="1:57" ht="12.75">
      <c r="A121" s="112"/>
      <c r="B121" s="6" t="s">
        <v>52</v>
      </c>
      <c r="C121" s="6" t="s">
        <v>52</v>
      </c>
      <c r="D121" s="9" t="s">
        <v>38</v>
      </c>
      <c r="E121" s="9" t="s">
        <v>38</v>
      </c>
      <c r="F121" s="9" t="s">
        <v>38</v>
      </c>
      <c r="G121" s="9" t="s">
        <v>38</v>
      </c>
      <c r="H121" s="9" t="s">
        <v>38</v>
      </c>
      <c r="I121" s="9" t="s">
        <v>38</v>
      </c>
      <c r="J121" s="9" t="s">
        <v>38</v>
      </c>
      <c r="K121" s="9" t="s">
        <v>38</v>
      </c>
      <c r="L121" s="9" t="s">
        <v>38</v>
      </c>
      <c r="M121" s="9" t="s">
        <v>38</v>
      </c>
      <c r="N121" s="9">
        <v>48.45137356087408</v>
      </c>
      <c r="O121" s="9">
        <v>47.08853012709566</v>
      </c>
      <c r="P121" s="9">
        <v>47.8489789277951</v>
      </c>
      <c r="Q121" s="9">
        <v>46.9175582292766</v>
      </c>
      <c r="R121" s="9">
        <v>47.29127144390575</v>
      </c>
      <c r="S121" s="9">
        <v>47.35837237402622</v>
      </c>
      <c r="T121" s="9">
        <v>47.22314825833739</v>
      </c>
      <c r="U121" s="9">
        <v>47.44324389095122</v>
      </c>
      <c r="V121" s="9">
        <v>45.90091408829269</v>
      </c>
      <c r="W121" s="9">
        <v>44.7348259838286</v>
      </c>
      <c r="X121" s="9">
        <v>44.27148432757073</v>
      </c>
      <c r="Y121" s="9">
        <v>44.94300541760442</v>
      </c>
      <c r="Z121" s="9">
        <v>44.49276005191005</v>
      </c>
      <c r="AA121" s="38">
        <f t="shared" si="15"/>
        <v>307064283049.635</v>
      </c>
      <c r="AB121" s="38">
        <f t="shared" si="16"/>
        <v>325551419046.633</v>
      </c>
      <c r="AC121" s="38">
        <f t="shared" si="17"/>
        <v>327838751189.3638</v>
      </c>
      <c r="AD121" s="38">
        <f t="shared" si="18"/>
        <v>332631085513.3999</v>
      </c>
      <c r="AE121" s="9">
        <v>42.05706869037435</v>
      </c>
      <c r="AF121" s="38">
        <f t="shared" si="19"/>
        <v>294089173850.1489</v>
      </c>
      <c r="AG121" s="9">
        <v>39.03314993007726</v>
      </c>
      <c r="AH121" s="38">
        <f t="shared" si="20"/>
        <v>299906733547.1368</v>
      </c>
      <c r="AI121" s="9">
        <v>40.20358768647166</v>
      </c>
      <c r="AJ121" s="38">
        <f t="shared" si="21"/>
        <v>323283818709.87244</v>
      </c>
      <c r="AK121" s="9">
        <v>41.25010222165813</v>
      </c>
      <c r="AL121" s="38">
        <f t="shared" si="22"/>
        <v>350107632645.2537</v>
      </c>
      <c r="AM121" s="9">
        <v>41.9200716885215</v>
      </c>
      <c r="AN121" s="48">
        <f t="shared" si="10"/>
        <v>-7.877307239082498</v>
      </c>
      <c r="AO121" s="48">
        <f t="shared" si="23"/>
        <v>-3.33768049210601</v>
      </c>
      <c r="AP121" s="48">
        <f t="shared" si="24"/>
        <v>-1.3893819638363567</v>
      </c>
      <c r="AQ121" s="48">
        <f t="shared" si="30"/>
        <v>-0.5664515721077024</v>
      </c>
      <c r="AR121" s="48">
        <f t="shared" si="25"/>
        <v>5.254033039299259</v>
      </c>
      <c r="AS121" s="48">
        <f t="shared" si="31"/>
        <v>2.059107795576267</v>
      </c>
      <c r="AU121" s="9">
        <v>-4.764647776527819</v>
      </c>
      <c r="AV121" s="49">
        <f t="shared" si="26"/>
        <v>-4.198196204420117</v>
      </c>
      <c r="AW121" s="50">
        <f t="shared" si="27"/>
        <v>0.11888634767468526</v>
      </c>
      <c r="AX121" s="42">
        <f t="shared" si="28"/>
        <v>1</v>
      </c>
      <c r="AY121" s="51">
        <f t="shared" si="29"/>
        <v>0.28516659445134407</v>
      </c>
      <c r="AZ121" s="51"/>
      <c r="BA121" s="51"/>
      <c r="BB121" s="51"/>
      <c r="BC121" s="51"/>
      <c r="BD121" s="51"/>
      <c r="BE121" s="51"/>
    </row>
    <row r="122" spans="1:57" ht="12.75">
      <c r="A122" s="112"/>
      <c r="B122" s="7" t="s">
        <v>53</v>
      </c>
      <c r="C122" s="7" t="s">
        <v>53</v>
      </c>
      <c r="D122" s="8">
        <v>37.43366482692699</v>
      </c>
      <c r="E122" s="8">
        <v>38.43568701013468</v>
      </c>
      <c r="F122" s="8">
        <v>38.28280001374493</v>
      </c>
      <c r="G122" s="8">
        <v>39.32327749234059</v>
      </c>
      <c r="H122" s="8">
        <v>40.1180488596497</v>
      </c>
      <c r="I122" s="8">
        <v>41.45548160443848</v>
      </c>
      <c r="J122" s="8">
        <v>42.61159088656793</v>
      </c>
      <c r="K122" s="8">
        <v>45.00962047468151</v>
      </c>
      <c r="L122" s="8">
        <v>46.31219554503756</v>
      </c>
      <c r="M122" s="8">
        <v>44.40980399087663</v>
      </c>
      <c r="N122" s="8">
        <v>45.06287594559701</v>
      </c>
      <c r="O122" s="8">
        <v>45.50996376107421</v>
      </c>
      <c r="P122" s="8">
        <v>47.5619779181859</v>
      </c>
      <c r="Q122" s="8">
        <v>46.20215996982346</v>
      </c>
      <c r="R122" s="8">
        <v>46.45438280683618</v>
      </c>
      <c r="S122" s="8">
        <v>45.28669992484573</v>
      </c>
      <c r="T122" s="8">
        <v>44.91934006501536</v>
      </c>
      <c r="U122" s="8">
        <v>44.37492724901892</v>
      </c>
      <c r="V122" s="8">
        <v>44.74832035906567</v>
      </c>
      <c r="W122" s="8">
        <v>44.23056452981441</v>
      </c>
      <c r="X122" s="8">
        <v>43.76829694892385</v>
      </c>
      <c r="Y122" s="8">
        <v>45.32561836796019</v>
      </c>
      <c r="Z122" s="8">
        <v>46.3787158475068</v>
      </c>
      <c r="AA122" s="38">
        <f t="shared" si="15"/>
        <v>717022999999.9999</v>
      </c>
      <c r="AB122" s="38">
        <f t="shared" si="16"/>
        <v>752620635921.76</v>
      </c>
      <c r="AC122" s="38">
        <f t="shared" si="17"/>
        <v>757816350836.2334</v>
      </c>
      <c r="AD122" s="38">
        <f t="shared" si="18"/>
        <v>766671766471.5933</v>
      </c>
      <c r="AE122" s="8">
        <v>46.17061860498669</v>
      </c>
      <c r="AF122" s="38">
        <f t="shared" si="19"/>
        <v>587201334687.5217</v>
      </c>
      <c r="AG122" s="8">
        <v>46.64298325029287</v>
      </c>
      <c r="AH122" s="38">
        <f t="shared" si="20"/>
        <v>709135000000.0001</v>
      </c>
      <c r="AI122" s="8">
        <v>46.38172267620254</v>
      </c>
      <c r="AJ122" s="38">
        <f t="shared" si="21"/>
        <v>717423832203.0344</v>
      </c>
      <c r="AK122" s="8">
        <v>46.87735363842673</v>
      </c>
      <c r="AL122" s="38">
        <f t="shared" si="22"/>
        <v>743171172585.1223</v>
      </c>
      <c r="AM122" s="8">
        <v>47.23881778741823</v>
      </c>
      <c r="AN122" s="48">
        <f t="shared" si="10"/>
        <v>-5.777895774609149</v>
      </c>
      <c r="AO122" s="48">
        <f t="shared" si="23"/>
        <v>-2.8602449292828354</v>
      </c>
      <c r="AP122" s="48">
        <f t="shared" si="24"/>
        <v>-5.330119703623026</v>
      </c>
      <c r="AQ122" s="48">
        <f t="shared" si="30"/>
        <v>-2.6113916395631804</v>
      </c>
      <c r="AR122" s="48">
        <f t="shared" si="25"/>
        <v>-3.065274464798179</v>
      </c>
      <c r="AS122" s="48">
        <f t="shared" si="31"/>
        <v>-1.4823578886907995</v>
      </c>
      <c r="AU122" s="8">
        <v>-5.042935743285595</v>
      </c>
      <c r="AV122" s="49">
        <f t="shared" si="26"/>
        <v>-2.4315441037224144</v>
      </c>
      <c r="AW122" s="50">
        <f t="shared" si="27"/>
        <v>0.5178316307202827</v>
      </c>
      <c r="AX122" s="42">
        <f t="shared" si="28"/>
        <v>0</v>
      </c>
      <c r="AY122" s="51">
        <f t="shared" si="29"/>
        <v>0.7648258521381477</v>
      </c>
      <c r="AZ122" s="51"/>
      <c r="BA122" s="51"/>
      <c r="BB122" s="51"/>
      <c r="BC122" s="51"/>
      <c r="BD122" s="51"/>
      <c r="BE122" s="51"/>
    </row>
    <row r="123" spans="1:57" ht="12.75">
      <c r="A123" s="112"/>
      <c r="B123" s="7" t="s">
        <v>54</v>
      </c>
      <c r="C123" s="7" t="s">
        <v>54</v>
      </c>
      <c r="D123" s="9">
        <v>31.27139085543139</v>
      </c>
      <c r="E123" s="9">
        <v>31.39771464310936</v>
      </c>
      <c r="F123" s="9">
        <v>32.86788385922927</v>
      </c>
      <c r="G123" s="9">
        <v>32.89829774850634</v>
      </c>
      <c r="H123" s="9">
        <v>32.73548713042113</v>
      </c>
      <c r="I123" s="9">
        <v>33.63063229903722</v>
      </c>
      <c r="J123" s="9">
        <v>33.31528631280305</v>
      </c>
      <c r="K123" s="9">
        <v>33.26879102164221</v>
      </c>
      <c r="L123" s="9">
        <v>31.9645447971292</v>
      </c>
      <c r="M123" s="9">
        <v>31.2132626390034</v>
      </c>
      <c r="N123" s="9">
        <v>31.2425946476481</v>
      </c>
      <c r="O123" s="9">
        <v>31.60093486924464</v>
      </c>
      <c r="P123" s="9">
        <v>31.68359112737039</v>
      </c>
      <c r="Q123" s="9">
        <v>31.30258163212356</v>
      </c>
      <c r="R123" s="9">
        <v>31.1867135825219</v>
      </c>
      <c r="S123" s="9">
        <v>31.40467134628349</v>
      </c>
      <c r="T123" s="9">
        <v>32.24934134614323</v>
      </c>
      <c r="U123" s="9">
        <v>30.79091563368465</v>
      </c>
      <c r="V123" s="9">
        <v>30.52578146989358</v>
      </c>
      <c r="W123" s="9">
        <v>30.86092424192561</v>
      </c>
      <c r="X123" s="9">
        <v>31.73879810935863</v>
      </c>
      <c r="Y123" s="9">
        <v>34.5381685008831</v>
      </c>
      <c r="Z123" s="9">
        <v>33.51317910988585</v>
      </c>
      <c r="AA123" s="38">
        <f t="shared" si="15"/>
        <v>172767275000000</v>
      </c>
      <c r="AB123" s="38">
        <f t="shared" si="16"/>
        <v>169811604500706.88</v>
      </c>
      <c r="AC123" s="38">
        <f t="shared" si="17"/>
        <v>166671246932138.88</v>
      </c>
      <c r="AD123" s="38">
        <f t="shared" si="18"/>
        <v>165297041971935.75</v>
      </c>
      <c r="AE123" s="9">
        <v>34.95694032820379</v>
      </c>
      <c r="AF123" s="38">
        <f t="shared" si="19"/>
        <v>193577797460043.62</v>
      </c>
      <c r="AG123" s="9">
        <v>34.31678485199161</v>
      </c>
      <c r="AH123" s="38">
        <f t="shared" si="20"/>
        <v>162766741144011.6</v>
      </c>
      <c r="AI123" s="9">
        <v>32.89368057991784</v>
      </c>
      <c r="AJ123" s="38">
        <f t="shared" si="21"/>
        <v>158771384636590.6</v>
      </c>
      <c r="AK123" s="9">
        <v>33.13092448630146</v>
      </c>
      <c r="AL123" s="38">
        <f t="shared" si="22"/>
        <v>161349512992450.53</v>
      </c>
      <c r="AM123" s="9">
        <v>32.84017215165218</v>
      </c>
      <c r="AN123" s="48">
        <f t="shared" si="10"/>
        <v>-4.148634822342757</v>
      </c>
      <c r="AO123" s="48">
        <f t="shared" si="23"/>
        <v>-1.4852976623122984</v>
      </c>
      <c r="AP123" s="48">
        <f t="shared" si="24"/>
        <v>-4.739787120429199</v>
      </c>
      <c r="AQ123" s="48">
        <f t="shared" si="30"/>
        <v>-1.6366648660895677</v>
      </c>
      <c r="AR123" s="48">
        <f t="shared" si="25"/>
        <v>-2.3881425416889357</v>
      </c>
      <c r="AS123" s="48">
        <f t="shared" si="31"/>
        <v>-0.8105713001620956</v>
      </c>
      <c r="AU123" s="9">
        <v>-7.687403575081604</v>
      </c>
      <c r="AV123" s="49">
        <f t="shared" si="26"/>
        <v>-6.050738708992037</v>
      </c>
      <c r="AW123" s="50">
        <f t="shared" si="27"/>
        <v>0.2129021652245172</v>
      </c>
      <c r="AX123" s="42">
        <f t="shared" si="28"/>
        <v>1</v>
      </c>
      <c r="AY123" s="51">
        <f t="shared" si="29"/>
        <v>0.4445289290028285</v>
      </c>
      <c r="AZ123" s="51"/>
      <c r="BA123" s="51"/>
      <c r="BB123" s="51"/>
      <c r="BC123" s="51"/>
      <c r="BD123" s="51"/>
      <c r="BE123" s="51"/>
    </row>
    <row r="124" spans="1:57" ht="12.75">
      <c r="A124" s="112"/>
      <c r="B124" s="7" t="s">
        <v>55</v>
      </c>
      <c r="C124" s="7" t="s">
        <v>55</v>
      </c>
      <c r="D124" s="8">
        <v>20.36194079051005</v>
      </c>
      <c r="E124" s="8">
        <v>19.76098733119144</v>
      </c>
      <c r="F124" s="8">
        <v>19.65556508032604</v>
      </c>
      <c r="G124" s="8">
        <v>20.63139078041085</v>
      </c>
      <c r="H124" s="8">
        <v>21.48354558063296</v>
      </c>
      <c r="I124" s="8">
        <v>22.28737378698608</v>
      </c>
      <c r="J124" s="8">
        <v>21.90993927708928</v>
      </c>
      <c r="K124" s="8">
        <v>22.53190612485473</v>
      </c>
      <c r="L124" s="8">
        <v>22.99031167001103</v>
      </c>
      <c r="M124" s="8">
        <v>22.93210954228988</v>
      </c>
      <c r="N124" s="8">
        <v>23.88356894703232</v>
      </c>
      <c r="O124" s="8">
        <v>24.37596064670438</v>
      </c>
      <c r="P124" s="8">
        <v>24.81651197666585</v>
      </c>
      <c r="Q124" s="8">
        <v>25.46891665761859</v>
      </c>
      <c r="R124" s="8">
        <v>25.54648864764438</v>
      </c>
      <c r="S124" s="8">
        <v>27.86731892658926</v>
      </c>
      <c r="T124" s="8">
        <v>28.26349461910008</v>
      </c>
      <c r="U124" s="8">
        <v>28.70037967415777</v>
      </c>
      <c r="V124" s="8">
        <v>29.36853159688474</v>
      </c>
      <c r="W124" s="8">
        <v>28.80075869568583</v>
      </c>
      <c r="X124" s="8">
        <v>29.97057467225894</v>
      </c>
      <c r="Y124" s="8">
        <v>31.65008315324042</v>
      </c>
      <c r="Z124" s="8">
        <v>33.31308403067446</v>
      </c>
      <c r="AA124" s="38">
        <f t="shared" si="15"/>
        <v>324806899999999.94</v>
      </c>
      <c r="AB124" s="38">
        <f t="shared" si="16"/>
        <v>345505323301447.8</v>
      </c>
      <c r="AC124" s="38">
        <f t="shared" si="17"/>
        <v>356604434729614.94</v>
      </c>
      <c r="AD124" s="38">
        <f t="shared" si="18"/>
        <v>362868277992347.75</v>
      </c>
      <c r="AE124" s="8">
        <v>33.41199265274804</v>
      </c>
      <c r="AF124" s="38">
        <f t="shared" si="19"/>
        <v>326935947163227.56</v>
      </c>
      <c r="AG124" s="8">
        <v>31.92566723882871</v>
      </c>
      <c r="AH124" s="38">
        <f t="shared" si="20"/>
        <v>339388742219318.94</v>
      </c>
      <c r="AI124" s="8">
        <v>29.67348222832436</v>
      </c>
      <c r="AJ124" s="38">
        <f t="shared" si="21"/>
        <v>345825429941512.1</v>
      </c>
      <c r="AK124" s="8">
        <v>30.14866304697575</v>
      </c>
      <c r="AL124" s="38">
        <f t="shared" si="22"/>
        <v>373067395869648.3</v>
      </c>
      <c r="AM124" s="8">
        <v>30.34218392313589</v>
      </c>
      <c r="AN124" s="48">
        <f t="shared" si="10"/>
        <v>-1.7703290425983624</v>
      </c>
      <c r="AO124" s="48">
        <f t="shared" si="23"/>
        <v>-0.5753753969280808</v>
      </c>
      <c r="AP124" s="48">
        <f t="shared" si="24"/>
        <v>-3.0226782783213793</v>
      </c>
      <c r="AQ124" s="48">
        <f t="shared" si="30"/>
        <v>-0.9248903618015802</v>
      </c>
      <c r="AR124" s="48">
        <f t="shared" si="25"/>
        <v>2.8106942645219704</v>
      </c>
      <c r="AS124" s="48">
        <f t="shared" si="31"/>
        <v>0.8242204268275408</v>
      </c>
      <c r="AU124" s="8">
        <v>1.552342078079035</v>
      </c>
      <c r="AV124" s="49">
        <f t="shared" si="26"/>
        <v>2.4772324398806154</v>
      </c>
      <c r="AW124" s="50">
        <f t="shared" si="27"/>
        <v>-0.5958031898137409</v>
      </c>
      <c r="AX124" s="42">
        <f t="shared" si="28"/>
        <v>1</v>
      </c>
      <c r="AY124" s="51">
        <f t="shared" si="29"/>
        <v>-0.816065186171179</v>
      </c>
      <c r="AZ124" s="51"/>
      <c r="BA124" s="51"/>
      <c r="BB124" s="51"/>
      <c r="BC124" s="51"/>
      <c r="BD124" s="51"/>
      <c r="BE124" s="51"/>
    </row>
    <row r="125" spans="1:57" ht="12.75">
      <c r="A125" s="112"/>
      <c r="B125" s="7" t="s">
        <v>56</v>
      </c>
      <c r="C125" s="7" t="s">
        <v>56</v>
      </c>
      <c r="D125" s="9" t="s">
        <v>38</v>
      </c>
      <c r="E125" s="9" t="s">
        <v>38</v>
      </c>
      <c r="F125" s="9" t="s">
        <v>38</v>
      </c>
      <c r="G125" s="9" t="s">
        <v>38</v>
      </c>
      <c r="H125" s="9" t="s">
        <v>38</v>
      </c>
      <c r="I125" s="9">
        <v>42.03422570469198</v>
      </c>
      <c r="J125" s="9">
        <v>39.06620210676157</v>
      </c>
      <c r="K125" s="9">
        <v>39.82871016126467</v>
      </c>
      <c r="L125" s="9">
        <v>41.2196878489652</v>
      </c>
      <c r="M125" s="9">
        <v>41.41398471328107</v>
      </c>
      <c r="N125" s="9">
        <v>42.10035141977201</v>
      </c>
      <c r="O125" s="9">
        <v>42.32066810190932</v>
      </c>
      <c r="P125" s="9">
        <v>44.31164476848928</v>
      </c>
      <c r="Q125" s="9">
        <v>44.42502360922622</v>
      </c>
      <c r="R125" s="9">
        <v>42.58813458682626</v>
      </c>
      <c r="S125" s="9">
        <v>43.56124841618419</v>
      </c>
      <c r="T125" s="9">
        <v>44.23575180377635</v>
      </c>
      <c r="U125" s="9">
        <v>43.62659220785781</v>
      </c>
      <c r="V125" s="9">
        <v>42.24437250643825</v>
      </c>
      <c r="W125" s="9">
        <v>41.45770173694235</v>
      </c>
      <c r="X125" s="9">
        <v>41.52415983071294</v>
      </c>
      <c r="Y125" s="9">
        <v>39.92950432063969</v>
      </c>
      <c r="Z125" s="9">
        <v>39.87140808943598</v>
      </c>
      <c r="AA125" s="38">
        <f t="shared" si="15"/>
        <v>14948098700</v>
      </c>
      <c r="AB125" s="38">
        <f t="shared" si="16"/>
        <v>15523941759.199959</v>
      </c>
      <c r="AC125" s="38">
        <f t="shared" si="17"/>
        <v>15761088970.072002</v>
      </c>
      <c r="AD125" s="38">
        <f t="shared" si="18"/>
        <v>15776970842.910185</v>
      </c>
      <c r="AE125" s="9">
        <v>39.86080974673098</v>
      </c>
      <c r="AF125" s="38">
        <f t="shared" si="19"/>
        <v>11874988042.349884</v>
      </c>
      <c r="AG125" s="9">
        <v>41.45222497658673</v>
      </c>
      <c r="AH125" s="38">
        <f t="shared" si="20"/>
        <v>15770362199.999998</v>
      </c>
      <c r="AI125" s="9">
        <v>40.50922890338399</v>
      </c>
      <c r="AJ125" s="38">
        <f t="shared" si="21"/>
        <v>16162895970.37805</v>
      </c>
      <c r="AK125" s="9">
        <v>41.40081239784453</v>
      </c>
      <c r="AL125" s="38">
        <f t="shared" si="22"/>
        <v>17072821181.549149</v>
      </c>
      <c r="AM125" s="9">
        <v>41.17639311829408</v>
      </c>
      <c r="AN125" s="48">
        <f t="shared" si="10"/>
        <v>1.587357416192333</v>
      </c>
      <c r="AO125" s="48">
        <f t="shared" si="23"/>
        <v>0.6477134400168012</v>
      </c>
      <c r="AP125" s="48">
        <f t="shared" si="24"/>
        <v>2.549360650580809</v>
      </c>
      <c r="AQ125" s="48">
        <f t="shared" si="30"/>
        <v>1.0070529303789755</v>
      </c>
      <c r="AR125" s="48">
        <f t="shared" si="25"/>
        <v>8.213556021251634</v>
      </c>
      <c r="AS125" s="48">
        <f t="shared" si="31"/>
        <v>3.142377946513882</v>
      </c>
      <c r="AU125" s="9">
        <v>-2.169597245342477</v>
      </c>
      <c r="AV125" s="49">
        <f t="shared" si="26"/>
        <v>-3.1766501757214525</v>
      </c>
      <c r="AW125" s="50">
        <f t="shared" si="27"/>
        <v>-0.464165841167451</v>
      </c>
      <c r="AX125" s="42">
        <f t="shared" si="28"/>
        <v>1</v>
      </c>
      <c r="AY125" s="51">
        <f t="shared" si="29"/>
        <v>0.7755738296360049</v>
      </c>
      <c r="AZ125" s="51"/>
      <c r="BA125" s="51"/>
      <c r="BB125" s="51"/>
      <c r="BC125" s="51"/>
      <c r="BD125" s="51"/>
      <c r="BE125" s="51"/>
    </row>
    <row r="126" spans="1:57" ht="12.75">
      <c r="A126" s="112"/>
      <c r="B126" s="7" t="s">
        <v>57</v>
      </c>
      <c r="C126" s="7" t="s">
        <v>57</v>
      </c>
      <c r="D126" s="8">
        <v>53.92725708127544</v>
      </c>
      <c r="E126" s="8">
        <v>52.52667543447649</v>
      </c>
      <c r="F126" s="8">
        <v>53.11123571517064</v>
      </c>
      <c r="G126" s="8">
        <v>52.14526002316266</v>
      </c>
      <c r="H126" s="8">
        <v>49.45218150314663</v>
      </c>
      <c r="I126" s="8">
        <v>49.59245152923062</v>
      </c>
      <c r="J126" s="8">
        <v>52.26925692083556</v>
      </c>
      <c r="K126" s="8">
        <v>51.5249777300702</v>
      </c>
      <c r="L126" s="8">
        <v>52.92178266965725</v>
      </c>
      <c r="M126" s="8">
        <v>50.00275816416627</v>
      </c>
      <c r="N126" s="8">
        <v>47.22778212742553</v>
      </c>
      <c r="O126" s="8">
        <v>47.54264984128503</v>
      </c>
      <c r="P126" s="8">
        <v>46.29628006323117</v>
      </c>
      <c r="Q126" s="8">
        <v>45.8009623024634</v>
      </c>
      <c r="R126" s="8">
        <v>46.43610837068525</v>
      </c>
      <c r="S126" s="8">
        <v>46.14221456598938</v>
      </c>
      <c r="T126" s="8">
        <v>45.09895450616754</v>
      </c>
      <c r="U126" s="8">
        <v>44.09905978754053</v>
      </c>
      <c r="V126" s="8">
        <v>43.94217362589071</v>
      </c>
      <c r="W126" s="8">
        <v>44.32636242223055</v>
      </c>
      <c r="X126" s="8">
        <v>44.50971646276908</v>
      </c>
      <c r="Y126" s="8">
        <v>46.05935403616502</v>
      </c>
      <c r="Z126" s="8">
        <v>45.43271543077649</v>
      </c>
      <c r="AA126" s="38">
        <f t="shared" si="15"/>
        <v>259772000000</v>
      </c>
      <c r="AB126" s="38">
        <f t="shared" si="16"/>
        <v>265459652527.9713</v>
      </c>
      <c r="AC126" s="38">
        <f t="shared" si="17"/>
        <v>269769922547.7016</v>
      </c>
      <c r="AD126" s="38">
        <f t="shared" si="18"/>
        <v>273670027481.8146</v>
      </c>
      <c r="AE126" s="8">
        <v>46.58116217676005</v>
      </c>
      <c r="AF126" s="38">
        <f t="shared" si="19"/>
        <v>227569472944.8213</v>
      </c>
      <c r="AG126" s="8">
        <v>45.95815580847078</v>
      </c>
      <c r="AH126" s="38">
        <f t="shared" si="20"/>
        <v>262871000000</v>
      </c>
      <c r="AI126" s="8">
        <v>45.32280110446568</v>
      </c>
      <c r="AJ126" s="38">
        <f t="shared" si="21"/>
        <v>267799553020.07257</v>
      </c>
      <c r="AK126" s="8">
        <v>45.78613487810946</v>
      </c>
      <c r="AL126" s="38">
        <f t="shared" si="22"/>
        <v>279006076082.5751</v>
      </c>
      <c r="AM126" s="8">
        <v>45.98364806992619</v>
      </c>
      <c r="AN126" s="48">
        <f t="shared" si="10"/>
        <v>-0.975158561129561</v>
      </c>
      <c r="AO126" s="48">
        <f t="shared" si="23"/>
        <v>-0.45257824641933553</v>
      </c>
      <c r="AP126" s="48">
        <f t="shared" si="24"/>
        <v>-0.7303888843577795</v>
      </c>
      <c r="AQ126" s="48">
        <f t="shared" si="30"/>
        <v>-0.3334683168658472</v>
      </c>
      <c r="AR126" s="48">
        <f t="shared" si="25"/>
        <v>1.9498111100657667</v>
      </c>
      <c r="AS126" s="48">
        <f t="shared" si="31"/>
        <v>0.8756692484297588</v>
      </c>
      <c r="AU126" s="8">
        <v>-5.838727181476488</v>
      </c>
      <c r="AV126" s="49">
        <f t="shared" si="26"/>
        <v>-5.50525886461064</v>
      </c>
      <c r="AW126" s="50">
        <f t="shared" si="27"/>
        <v>0.05711318691576891</v>
      </c>
      <c r="AX126" s="42">
        <f t="shared" si="28"/>
        <v>1</v>
      </c>
      <c r="AY126" s="51">
        <f t="shared" si="29"/>
        <v>0.28573346510163977</v>
      </c>
      <c r="AZ126" s="51"/>
      <c r="BA126" s="51"/>
      <c r="BB126" s="51"/>
      <c r="BC126" s="51"/>
      <c r="BD126" s="51"/>
      <c r="BE126" s="51"/>
    </row>
    <row r="127" spans="1:57" ht="12.75">
      <c r="A127" s="112"/>
      <c r="B127" s="7" t="s">
        <v>58</v>
      </c>
      <c r="C127" s="7" t="s">
        <v>58</v>
      </c>
      <c r="D127" s="9" t="s">
        <v>38</v>
      </c>
      <c r="E127" s="9">
        <v>52.21750298173878</v>
      </c>
      <c r="F127" s="9">
        <v>51.6968417286103</v>
      </c>
      <c r="G127" s="9">
        <v>48.31271285819142</v>
      </c>
      <c r="H127" s="9">
        <v>48.20795909999723</v>
      </c>
      <c r="I127" s="9">
        <v>48.14043728519123</v>
      </c>
      <c r="J127" s="9">
        <v>46.19026511058174</v>
      </c>
      <c r="K127" s="9">
        <v>45.85950823576159</v>
      </c>
      <c r="L127" s="9">
        <v>44.79954603094497</v>
      </c>
      <c r="M127" s="9">
        <v>45.54282978759986</v>
      </c>
      <c r="N127" s="9">
        <v>44.43376506843428</v>
      </c>
      <c r="O127" s="9">
        <v>43.34861221549723</v>
      </c>
      <c r="P127" s="9">
        <v>42.63436152391959</v>
      </c>
      <c r="Q127" s="9">
        <v>41.38474055146597</v>
      </c>
      <c r="R127" s="9">
        <v>40.70517273495636</v>
      </c>
      <c r="S127" s="9">
        <v>40.67405999654666</v>
      </c>
      <c r="T127" s="9">
        <v>39.97305195273933</v>
      </c>
      <c r="U127" s="9">
        <v>40.9316064941813</v>
      </c>
      <c r="V127" s="9">
        <v>41.58910480421024</v>
      </c>
      <c r="W127" s="9">
        <v>41.39544434318604</v>
      </c>
      <c r="X127" s="9">
        <v>43.0229819845255</v>
      </c>
      <c r="Y127" s="9">
        <v>45.01259285533332</v>
      </c>
      <c r="Z127" s="9">
        <v>44.07213147663299</v>
      </c>
      <c r="AA127" s="38">
        <f t="shared" si="15"/>
        <v>78442223929.99998</v>
      </c>
      <c r="AB127" s="38">
        <f t="shared" si="16"/>
        <v>82575541455.46442</v>
      </c>
      <c r="AC127" s="38">
        <f t="shared" si="17"/>
        <v>85042677287.76065</v>
      </c>
      <c r="AD127" s="38">
        <f t="shared" si="18"/>
        <v>88707572710.62912</v>
      </c>
      <c r="AE127" s="9">
        <v>42.57981690882337</v>
      </c>
      <c r="AF127" s="38">
        <f t="shared" si="19"/>
        <v>58471456175.53445</v>
      </c>
      <c r="AG127" s="9">
        <v>40.19301477592005</v>
      </c>
      <c r="AH127" s="38">
        <f t="shared" si="20"/>
        <v>74609489468.24486</v>
      </c>
      <c r="AI127" s="9">
        <v>38.93583735128271</v>
      </c>
      <c r="AJ127" s="38">
        <f t="shared" si="21"/>
        <v>76051608084.83682</v>
      </c>
      <c r="AK127" s="9">
        <v>39.2558767639083</v>
      </c>
      <c r="AL127" s="38">
        <f t="shared" si="22"/>
        <v>82125342750.92444</v>
      </c>
      <c r="AM127" s="9">
        <v>39.73312703601904</v>
      </c>
      <c r="AN127" s="48">
        <f t="shared" si="10"/>
        <v>-9.646987288016646</v>
      </c>
      <c r="AO127" s="48">
        <f t="shared" si="23"/>
        <v>-4.291406461966716</v>
      </c>
      <c r="AP127" s="48">
        <f t="shared" si="24"/>
        <v>-10.57242021261932</v>
      </c>
      <c r="AQ127" s="48">
        <f t="shared" si="30"/>
        <v>-4.603121707941469</v>
      </c>
      <c r="AR127" s="48">
        <f t="shared" si="25"/>
        <v>-7.420144367129083</v>
      </c>
      <c r="AS127" s="48">
        <f t="shared" si="31"/>
        <v>-3.146302949547973</v>
      </c>
      <c r="AU127" s="9">
        <v>-5.310197937655595</v>
      </c>
      <c r="AV127" s="49">
        <f t="shared" si="26"/>
        <v>-0.7070762297141258</v>
      </c>
      <c r="AW127" s="50">
        <f t="shared" si="27"/>
        <v>0.8668455982214679</v>
      </c>
      <c r="AX127" s="42">
        <f t="shared" si="28"/>
        <v>0</v>
      </c>
      <c r="AY127" s="51">
        <f t="shared" si="29"/>
        <v>1.189815795943773</v>
      </c>
      <c r="AZ127" s="51"/>
      <c r="BA127" s="51"/>
      <c r="BB127" s="51"/>
      <c r="BC127" s="51"/>
      <c r="BD127" s="51"/>
      <c r="BE127" s="51"/>
    </row>
    <row r="128" spans="1:57" ht="12.75">
      <c r="A128" s="112"/>
      <c r="B128" s="7" t="s">
        <v>59</v>
      </c>
      <c r="C128" s="7" t="s">
        <v>59</v>
      </c>
      <c r="D128" s="8">
        <v>53.61929942853705</v>
      </c>
      <c r="E128" s="8">
        <v>53.84506024412641</v>
      </c>
      <c r="F128" s="8">
        <v>55.06446958776648</v>
      </c>
      <c r="G128" s="8">
        <v>55.23024775135864</v>
      </c>
      <c r="H128" s="8">
        <v>53.81949090844</v>
      </c>
      <c r="I128" s="8">
        <v>55.74414468887257</v>
      </c>
      <c r="J128" s="8">
        <v>54.98522821499997</v>
      </c>
      <c r="K128" s="8">
        <v>54.34350504105753</v>
      </c>
      <c r="L128" s="8">
        <v>53.34294170246024</v>
      </c>
      <c r="M128" s="8">
        <v>53.83738802564854</v>
      </c>
      <c r="N128" s="8">
        <v>54.15542320260919</v>
      </c>
      <c r="O128" s="8">
        <v>54.83661587877509</v>
      </c>
      <c r="P128" s="8">
        <v>54.50497911407957</v>
      </c>
      <c r="Q128" s="8">
        <v>52.49754463502754</v>
      </c>
      <c r="R128" s="8">
        <v>53.70464961605901</v>
      </c>
      <c r="S128" s="8">
        <v>57.72174075656831</v>
      </c>
      <c r="T128" s="8">
        <v>57.54381581481539</v>
      </c>
      <c r="U128" s="8">
        <v>56.3057838241398</v>
      </c>
      <c r="V128" s="8">
        <v>55.54386460245008</v>
      </c>
      <c r="W128" s="8">
        <v>56.71940205686381</v>
      </c>
      <c r="X128" s="8">
        <v>57.3474537637835</v>
      </c>
      <c r="Y128" s="8">
        <v>59.06649138510252</v>
      </c>
      <c r="Z128" s="8">
        <v>58.94982761110191</v>
      </c>
      <c r="AA128" s="38">
        <f t="shared" si="15"/>
        <v>1339108999999.9998</v>
      </c>
      <c r="AB128" s="38">
        <f t="shared" si="16"/>
        <v>1413227126525.2466</v>
      </c>
      <c r="AC128" s="38">
        <f t="shared" si="17"/>
        <v>1472670466871.5066</v>
      </c>
      <c r="AD128" s="38">
        <f t="shared" si="18"/>
        <v>1512876475183.3918</v>
      </c>
      <c r="AE128" s="8">
        <v>59.93865225683408</v>
      </c>
      <c r="AF128" s="38">
        <f t="shared" si="19"/>
        <v>1371799750766.0522</v>
      </c>
      <c r="AG128" s="8">
        <v>56.30879798715932</v>
      </c>
      <c r="AH128" s="38">
        <f t="shared" si="20"/>
        <v>1340552000000.0002</v>
      </c>
      <c r="AI128" s="8">
        <v>56.0889282233465</v>
      </c>
      <c r="AJ128" s="38">
        <f t="shared" si="21"/>
        <v>1398221142663.7568</v>
      </c>
      <c r="AK128" s="8">
        <v>55.68958419893389</v>
      </c>
      <c r="AL128" s="38">
        <f t="shared" si="22"/>
        <v>1452052789472.0862</v>
      </c>
      <c r="AM128" s="8">
        <v>55.70259623203094</v>
      </c>
      <c r="AN128" s="48">
        <f t="shared" si="10"/>
        <v>-5.142494448428494</v>
      </c>
      <c r="AO128" s="48">
        <f t="shared" si="23"/>
        <v>-3.0526596642288695</v>
      </c>
      <c r="AP128" s="48">
        <f t="shared" si="24"/>
        <v>-5.055396022567592</v>
      </c>
      <c r="AQ128" s="48">
        <f t="shared" si="30"/>
        <v>-2.9864966809254696</v>
      </c>
      <c r="AR128" s="48">
        <f t="shared" si="25"/>
        <v>-4.020399993590516</v>
      </c>
      <c r="AS128" s="48">
        <f t="shared" si="31"/>
        <v>-2.3327290793199893</v>
      </c>
      <c r="AU128" s="8">
        <v>9.522826815896874</v>
      </c>
      <c r="AV128" s="49">
        <f t="shared" si="26"/>
        <v>12.509323496822343</v>
      </c>
      <c r="AW128" s="50">
        <f t="shared" si="27"/>
        <v>-0.31361451160069187</v>
      </c>
      <c r="AX128" s="42">
        <f t="shared" si="28"/>
        <v>1</v>
      </c>
      <c r="AY128" s="51">
        <f t="shared" si="29"/>
        <v>-0.48347200872694784</v>
      </c>
      <c r="AZ128" s="51"/>
      <c r="BA128" s="51"/>
      <c r="BB128" s="51"/>
      <c r="BC128" s="51"/>
      <c r="BD128" s="51"/>
      <c r="BE128" s="51"/>
    </row>
    <row r="129" spans="1:57" ht="12.75">
      <c r="A129" s="112"/>
      <c r="B129" s="7" t="s">
        <v>60</v>
      </c>
      <c r="C129" s="7" t="s">
        <v>60</v>
      </c>
      <c r="D129" s="9" t="s">
        <v>38</v>
      </c>
      <c r="E129" s="9" t="s">
        <v>38</v>
      </c>
      <c r="F129" s="9" t="s">
        <v>38</v>
      </c>
      <c r="G129" s="9" t="s">
        <v>38</v>
      </c>
      <c r="H129" s="9" t="s">
        <v>38</v>
      </c>
      <c r="I129" s="9" t="s">
        <v>38</v>
      </c>
      <c r="J129" s="9" t="s">
        <v>38</v>
      </c>
      <c r="K129" s="9" t="s">
        <v>38</v>
      </c>
      <c r="L129" s="9" t="s">
        <v>38</v>
      </c>
      <c r="M129" s="9" t="s">
        <v>38</v>
      </c>
      <c r="N129" s="9">
        <v>43.29517502140772</v>
      </c>
      <c r="O129" s="9">
        <v>46.25811819686441</v>
      </c>
      <c r="P129" s="9">
        <v>41.93136819129036</v>
      </c>
      <c r="Q129" s="9">
        <v>40.21658011078885</v>
      </c>
      <c r="R129" s="9">
        <v>40.57271388379559</v>
      </c>
      <c r="S129" s="9">
        <v>38.12834381520885</v>
      </c>
      <c r="T129" s="9">
        <v>38.47101600552259</v>
      </c>
      <c r="U129" s="9">
        <v>39.23502688148128</v>
      </c>
      <c r="V129" s="9">
        <v>38.43637628715592</v>
      </c>
      <c r="W129" s="9">
        <v>37.32841594384323</v>
      </c>
      <c r="X129" s="9">
        <v>39.38755344845358</v>
      </c>
      <c r="Y129" s="9">
        <v>40.25780429327098</v>
      </c>
      <c r="Z129" s="9">
        <v>40.31040758630566</v>
      </c>
      <c r="AA129" s="38">
        <f t="shared" si="15"/>
        <v>474311000000</v>
      </c>
      <c r="AB129" s="38">
        <f t="shared" si="16"/>
        <v>506374327981.15485</v>
      </c>
      <c r="AC129" s="38">
        <f t="shared" si="17"/>
        <v>516440058228.9766</v>
      </c>
      <c r="AD129" s="38">
        <f t="shared" si="18"/>
        <v>532184700969.5106</v>
      </c>
      <c r="AE129" s="9">
        <v>39.5706503570874</v>
      </c>
      <c r="AF129" s="38">
        <f t="shared" si="19"/>
        <v>408248302489.6016</v>
      </c>
      <c r="AG129" s="9">
        <v>37.68246256488106</v>
      </c>
      <c r="AH129" s="38">
        <f t="shared" si="20"/>
        <v>505371413115.7904</v>
      </c>
      <c r="AI129" s="9">
        <v>37.4549437629832</v>
      </c>
      <c r="AJ129" s="38">
        <f t="shared" si="21"/>
        <v>530122028229.1599</v>
      </c>
      <c r="AK129" s="9">
        <v>38.23417370094133</v>
      </c>
      <c r="AL129" s="38">
        <f t="shared" si="22"/>
        <v>579725276558.9424</v>
      </c>
      <c r="AM129" s="9">
        <v>39.22947752350996</v>
      </c>
      <c r="AN129" s="48">
        <f t="shared" si="10"/>
        <v>-0.19805799977319793</v>
      </c>
      <c r="AO129" s="48">
        <f t="shared" si="23"/>
        <v>-0.07478124185310264</v>
      </c>
      <c r="AP129" s="48">
        <f t="shared" si="24"/>
        <v>2.649285194317173</v>
      </c>
      <c r="AQ129" s="48">
        <f t="shared" si="30"/>
        <v>0.9666782167787318</v>
      </c>
      <c r="AR129" s="48">
        <f t="shared" si="25"/>
        <v>8.933097006137984</v>
      </c>
      <c r="AS129" s="48">
        <f t="shared" si="31"/>
        <v>3.135406887410845</v>
      </c>
      <c r="AU129" s="9">
        <v>-7.872904133374668</v>
      </c>
      <c r="AV129" s="49">
        <f t="shared" si="26"/>
        <v>-8.8395823501534</v>
      </c>
      <c r="AW129" s="50">
        <f t="shared" si="27"/>
        <v>-0.12278546777685347</v>
      </c>
      <c r="AX129" s="42">
        <f t="shared" si="28"/>
        <v>1</v>
      </c>
      <c r="AY129" s="51">
        <f t="shared" si="29"/>
        <v>0.15192322386091972</v>
      </c>
      <c r="AZ129" s="51"/>
      <c r="BA129" s="51"/>
      <c r="BB129" s="51"/>
      <c r="BC129" s="51"/>
      <c r="BD129" s="51"/>
      <c r="BE129" s="51"/>
    </row>
    <row r="130" spans="1:57" ht="12.75">
      <c r="A130" s="112"/>
      <c r="B130" s="7" t="s">
        <v>61</v>
      </c>
      <c r="C130" s="7" t="s">
        <v>61</v>
      </c>
      <c r="D130" s="8">
        <v>29.90936111313414</v>
      </c>
      <c r="E130" s="8">
        <v>31.09699409705802</v>
      </c>
      <c r="F130" s="8">
        <v>30.55761049133987</v>
      </c>
      <c r="G130" s="8">
        <v>32.36991530922204</v>
      </c>
      <c r="H130" s="8">
        <v>33.14282933119648</v>
      </c>
      <c r="I130" s="8">
        <v>32.97185479464751</v>
      </c>
      <c r="J130" s="8">
        <v>34.75207829733517</v>
      </c>
      <c r="K130" s="8">
        <v>38.25999474474091</v>
      </c>
      <c r="L130" s="8">
        <v>36.40304044296349</v>
      </c>
      <c r="M130" s="8">
        <v>35.33446836021107</v>
      </c>
      <c r="N130" s="8">
        <v>36.50343779880586</v>
      </c>
      <c r="O130" s="8">
        <v>37.53201198878469</v>
      </c>
      <c r="P130" s="8">
        <v>37.75306640628868</v>
      </c>
      <c r="Q130" s="8">
        <v>37.33862922576977</v>
      </c>
      <c r="R130" s="8">
        <v>38.28124054871919</v>
      </c>
      <c r="S130" s="8">
        <v>38.19431923311615</v>
      </c>
      <c r="T130" s="8">
        <v>38.15677565233727</v>
      </c>
      <c r="U130" s="8">
        <v>39.36275822896903</v>
      </c>
      <c r="V130" s="8">
        <v>40.69216919111755</v>
      </c>
      <c r="W130" s="8">
        <v>41.26345152425299</v>
      </c>
      <c r="X130" s="8">
        <v>39.88889763446596</v>
      </c>
      <c r="Y130" s="8">
        <v>40.45364421045539</v>
      </c>
      <c r="Z130" s="8">
        <v>40.94654933212593</v>
      </c>
      <c r="AA130" s="38">
        <f t="shared" si="15"/>
        <v>69091938000</v>
      </c>
      <c r="AB130" s="38">
        <f t="shared" si="16"/>
        <v>70623052940.63718</v>
      </c>
      <c r="AC130" s="38">
        <f t="shared" si="17"/>
        <v>71402611857.7703</v>
      </c>
      <c r="AD130" s="38">
        <f t="shared" si="18"/>
        <v>72348482845.53415</v>
      </c>
      <c r="AE130" s="8">
        <v>40.608254916373</v>
      </c>
      <c r="AF130" s="38">
        <f t="shared" si="19"/>
        <v>66654308403.224785</v>
      </c>
      <c r="AG130" s="8">
        <v>38.79237681287903</v>
      </c>
      <c r="AH130" s="38">
        <f t="shared" si="20"/>
        <v>65222045000.00002</v>
      </c>
      <c r="AI130" s="8">
        <v>40.47855225367362</v>
      </c>
      <c r="AJ130" s="38">
        <f t="shared" si="21"/>
        <v>69819573499.76134</v>
      </c>
      <c r="AK130" s="8">
        <v>40.57240301152775</v>
      </c>
      <c r="AL130" s="38">
        <f t="shared" si="22"/>
        <v>70742667614.01979</v>
      </c>
      <c r="AM130" s="8">
        <v>40.38652846023976</v>
      </c>
      <c r="AN130" s="48">
        <f t="shared" si="10"/>
        <v>-7.647655709782214</v>
      </c>
      <c r="AO130" s="48">
        <f t="shared" si="23"/>
        <v>-3.2123791151066783</v>
      </c>
      <c r="AP130" s="48">
        <f t="shared" si="24"/>
        <v>-2.2170594559793813</v>
      </c>
      <c r="AQ130" s="48">
        <f t="shared" si="30"/>
        <v>-0.9177813281035583</v>
      </c>
      <c r="AR130" s="48">
        <f t="shared" si="25"/>
        <v>-2.219556192965115</v>
      </c>
      <c r="AS130" s="48">
        <f t="shared" si="31"/>
        <v>-0.9209687015271442</v>
      </c>
      <c r="AU130" s="8">
        <v>-7.312238631887507</v>
      </c>
      <c r="AV130" s="49">
        <f t="shared" si="26"/>
        <v>-6.394457303783948</v>
      </c>
      <c r="AW130" s="50">
        <f t="shared" si="27"/>
        <v>0.12551304385790424</v>
      </c>
      <c r="AX130" s="42">
        <f t="shared" si="28"/>
        <v>1</v>
      </c>
      <c r="AY130" s="51">
        <f t="shared" si="29"/>
        <v>0.42646607516071044</v>
      </c>
      <c r="AZ130" s="51"/>
      <c r="BA130" s="51"/>
      <c r="BB130" s="51"/>
      <c r="BC130" s="51"/>
      <c r="BD130" s="51"/>
      <c r="BE130" s="51"/>
    </row>
    <row r="131" spans="1:57" ht="12.75">
      <c r="A131" s="112"/>
      <c r="B131" s="7" t="s">
        <v>62</v>
      </c>
      <c r="C131" s="7" t="s">
        <v>62</v>
      </c>
      <c r="D131" s="9" t="s">
        <v>38</v>
      </c>
      <c r="E131" s="9" t="s">
        <v>38</v>
      </c>
      <c r="F131" s="9" t="s">
        <v>38</v>
      </c>
      <c r="G131" s="9" t="s">
        <v>38</v>
      </c>
      <c r="H131" s="9" t="s">
        <v>38</v>
      </c>
      <c r="I131" s="9" t="s">
        <v>38</v>
      </c>
      <c r="J131" s="9" t="s">
        <v>38</v>
      </c>
      <c r="K131" s="9" t="s">
        <v>38</v>
      </c>
      <c r="L131" s="9" t="s">
        <v>38</v>
      </c>
      <c r="M131" s="9" t="s">
        <v>38</v>
      </c>
      <c r="N131" s="9">
        <v>45.23555150289424</v>
      </c>
      <c r="O131" s="9">
        <v>43.85841488516878</v>
      </c>
      <c r="P131" s="9">
        <v>42.64321563314447</v>
      </c>
      <c r="Q131" s="9">
        <v>40.47907076624055</v>
      </c>
      <c r="R131" s="9">
        <v>40.70674704038696</v>
      </c>
      <c r="S131" s="9">
        <v>39.90456089400477</v>
      </c>
      <c r="T131" s="9">
        <v>37.98296538646491</v>
      </c>
      <c r="U131" s="9">
        <v>36.8695980249863</v>
      </c>
      <c r="V131" s="9">
        <v>37.38398032211276</v>
      </c>
      <c r="W131" s="9">
        <v>35.34110610240752</v>
      </c>
      <c r="X131" s="9">
        <v>35.19224920631741</v>
      </c>
      <c r="Y131" s="9">
        <v>33.46869267455893</v>
      </c>
      <c r="Z131" s="9">
        <v>32.51756718990372</v>
      </c>
      <c r="AA131" s="38">
        <f t="shared" si="15"/>
        <v>20013609508.000008</v>
      </c>
      <c r="AB131" s="38">
        <f t="shared" si="16"/>
        <v>20345122303.593983</v>
      </c>
      <c r="AC131" s="38">
        <f t="shared" si="17"/>
        <v>20365143742.597095</v>
      </c>
      <c r="AD131" s="38">
        <f t="shared" si="18"/>
        <v>20812440797.496674</v>
      </c>
      <c r="AE131" s="9">
        <v>32.77313086237376</v>
      </c>
      <c r="AF131" s="38">
        <f t="shared" si="19"/>
        <v>16523397549.617802</v>
      </c>
      <c r="AG131" s="9">
        <v>33.4285511723854</v>
      </c>
      <c r="AH131" s="38">
        <f t="shared" si="20"/>
        <v>21170842999.999996</v>
      </c>
      <c r="AI131" s="9">
        <v>32.89540413246828</v>
      </c>
      <c r="AJ131" s="38">
        <f t="shared" si="21"/>
        <v>21706585559.779236</v>
      </c>
      <c r="AK131" s="9">
        <v>33.22515804036441</v>
      </c>
      <c r="AL131" s="38">
        <f t="shared" si="22"/>
        <v>23188007294.427982</v>
      </c>
      <c r="AM131" s="9">
        <v>33.08080778982069</v>
      </c>
      <c r="AN131" s="48">
        <f t="shared" si="10"/>
        <v>4.0585683589631145</v>
      </c>
      <c r="AO131" s="48">
        <f t="shared" si="23"/>
        <v>1.3038047919918085</v>
      </c>
      <c r="AP131" s="48">
        <f t="shared" si="24"/>
        <v>6.586949908810567</v>
      </c>
      <c r="AQ131" s="48">
        <f t="shared" si="30"/>
        <v>2.0328978307009216</v>
      </c>
      <c r="AR131" s="48">
        <f t="shared" si="25"/>
        <v>11.414165786922226</v>
      </c>
      <c r="AS131" s="48">
        <f t="shared" si="31"/>
        <v>3.4038531769353</v>
      </c>
      <c r="AU131" s="9">
        <v>-8.044190435241596</v>
      </c>
      <c r="AV131" s="49">
        <f t="shared" si="26"/>
        <v>-10.077088265942518</v>
      </c>
      <c r="AW131" s="50">
        <f t="shared" si="27"/>
        <v>-0.2527162735723904</v>
      </c>
      <c r="AX131" s="42">
        <f t="shared" si="28"/>
        <v>1</v>
      </c>
      <c r="AY131" s="51">
        <f t="shared" si="29"/>
        <v>0.10178622507029034</v>
      </c>
      <c r="AZ131" s="51"/>
      <c r="BA131" s="51"/>
      <c r="BB131" s="51"/>
      <c r="BC131" s="51"/>
      <c r="BD131" s="51"/>
      <c r="BE131" s="51"/>
    </row>
    <row r="132" spans="1:57" ht="12.75">
      <c r="A132" s="112"/>
      <c r="B132" s="7" t="s">
        <v>63</v>
      </c>
      <c r="C132" s="7" t="s">
        <v>63</v>
      </c>
      <c r="D132" s="8" t="s">
        <v>38</v>
      </c>
      <c r="E132" s="8" t="s">
        <v>38</v>
      </c>
      <c r="F132" s="8" t="s">
        <v>38</v>
      </c>
      <c r="G132" s="8" t="s">
        <v>38</v>
      </c>
      <c r="H132" s="8" t="s">
        <v>38</v>
      </c>
      <c r="I132" s="8" t="s">
        <v>38</v>
      </c>
      <c r="J132" s="8" t="s">
        <v>38</v>
      </c>
      <c r="K132" s="8" t="s">
        <v>38</v>
      </c>
      <c r="L132" s="8" t="s">
        <v>38</v>
      </c>
      <c r="M132" s="8" t="s">
        <v>38</v>
      </c>
      <c r="N132" s="8">
        <v>44.27389647198853</v>
      </c>
      <c r="O132" s="8">
        <v>43.32960707853948</v>
      </c>
      <c r="P132" s="8">
        <v>42.46687476955376</v>
      </c>
      <c r="Q132" s="8">
        <v>43.31730905955729</v>
      </c>
      <c r="R132" s="8">
        <v>43.43811499846124</v>
      </c>
      <c r="S132" s="8">
        <v>43.00602902778875</v>
      </c>
      <c r="T132" s="8">
        <v>43.58927364204939</v>
      </c>
      <c r="U132" s="8">
        <v>43.88034120741965</v>
      </c>
      <c r="V132" s="8">
        <v>43.70854604507012</v>
      </c>
      <c r="W132" s="8">
        <v>43.61942259049855</v>
      </c>
      <c r="X132" s="8">
        <v>43.76360937705894</v>
      </c>
      <c r="Y132" s="8">
        <v>43.20742233650388</v>
      </c>
      <c r="Z132" s="8">
        <v>42.4216103768776</v>
      </c>
      <c r="AA132" s="38">
        <f t="shared" si="15"/>
        <v>14664403639.000008</v>
      </c>
      <c r="AB132" s="38">
        <f t="shared" si="16"/>
        <v>15749531365.898195</v>
      </c>
      <c r="AC132" s="38">
        <f t="shared" si="17"/>
        <v>15824296767.71201</v>
      </c>
      <c r="AD132" s="38">
        <f t="shared" si="18"/>
        <v>15976370297.407446</v>
      </c>
      <c r="AE132" s="8">
        <v>42.345335027438</v>
      </c>
      <c r="AF132" s="38">
        <f t="shared" si="19"/>
        <v>11004348025.630962</v>
      </c>
      <c r="AG132" s="8">
        <v>43.19836540915854</v>
      </c>
      <c r="AH132" s="38">
        <f t="shared" si="20"/>
        <v>15285465061</v>
      </c>
      <c r="AI132" s="8">
        <v>44.26666427238898</v>
      </c>
      <c r="AJ132" s="38">
        <f t="shared" si="21"/>
        <v>15908567389.657875</v>
      </c>
      <c r="AK132" s="8">
        <v>44.20365357770204</v>
      </c>
      <c r="AL132" s="38">
        <f t="shared" si="22"/>
        <v>16357964667.215351</v>
      </c>
      <c r="AM132" s="8">
        <v>43.41460559517097</v>
      </c>
      <c r="AN132" s="48">
        <f t="shared" si="10"/>
        <v>-2.946540402484729</v>
      </c>
      <c r="AO132" s="48">
        <f t="shared" si="23"/>
        <v>-1.3115012028138295</v>
      </c>
      <c r="AP132" s="48">
        <f t="shared" si="24"/>
        <v>0.5325394435082416</v>
      </c>
      <c r="AQ132" s="48">
        <f t="shared" si="30"/>
        <v>0.2344887027431639</v>
      </c>
      <c r="AR132" s="48">
        <f t="shared" si="25"/>
        <v>2.3884922714255623</v>
      </c>
      <c r="AS132" s="48">
        <f t="shared" si="31"/>
        <v>1.0311714001923988</v>
      </c>
      <c r="AU132" s="8">
        <v>-5.704342025106482</v>
      </c>
      <c r="AV132" s="49">
        <f t="shared" si="26"/>
        <v>-5.938830727849646</v>
      </c>
      <c r="AW132" s="50">
        <f t="shared" si="27"/>
        <v>-0.041107055241623024</v>
      </c>
      <c r="AX132" s="42">
        <f t="shared" si="28"/>
        <v>1</v>
      </c>
      <c r="AY132" s="51">
        <f t="shared" si="29"/>
        <v>0.3349251895969235</v>
      </c>
      <c r="AZ132" s="51"/>
      <c r="BA132" s="51"/>
      <c r="BB132" s="51"/>
      <c r="BC132" s="51"/>
      <c r="BD132" s="51"/>
      <c r="BE132" s="51"/>
    </row>
    <row r="133" spans="1:57" ht="12.75">
      <c r="A133" s="112"/>
      <c r="B133" s="7" t="s">
        <v>64</v>
      </c>
      <c r="C133" s="7" t="s">
        <v>64</v>
      </c>
      <c r="D133" s="9">
        <v>35.36477484230154</v>
      </c>
      <c r="E133" s="9">
        <v>35.83009377714019</v>
      </c>
      <c r="F133" s="9">
        <v>37.17569614538061</v>
      </c>
      <c r="G133" s="9">
        <v>36.9793088616428</v>
      </c>
      <c r="H133" s="9">
        <v>38.77223699861506</v>
      </c>
      <c r="I133" s="9">
        <v>38.71044907617132</v>
      </c>
      <c r="J133" s="9">
        <v>39.51026210731526</v>
      </c>
      <c r="K133" s="9">
        <v>41.44147210823284</v>
      </c>
      <c r="L133" s="9">
        <v>41.68540613042546</v>
      </c>
      <c r="M133" s="9">
        <v>39.96855476703674</v>
      </c>
      <c r="N133" s="9">
        <v>37.95619458637538</v>
      </c>
      <c r="O133" s="9">
        <v>38.35266062403056</v>
      </c>
      <c r="P133" s="9">
        <v>38.24666961686455</v>
      </c>
      <c r="Q133" s="9">
        <v>37.84219628428914</v>
      </c>
      <c r="R133" s="9">
        <v>38.43229150501257</v>
      </c>
      <c r="S133" s="9">
        <v>38.12043543726984</v>
      </c>
      <c r="T133" s="9">
        <v>37.97537161477233</v>
      </c>
      <c r="U133" s="9">
        <v>38.41452209663662</v>
      </c>
      <c r="V133" s="9">
        <v>38.17076644242326</v>
      </c>
      <c r="W133" s="9">
        <v>38.52720791589481</v>
      </c>
      <c r="X133" s="9">
        <v>39.40780728703598</v>
      </c>
      <c r="Y133" s="9">
        <v>40.40703699338808</v>
      </c>
      <c r="Z133" s="9">
        <v>41.08142381330698</v>
      </c>
      <c r="AA133" s="38">
        <f t="shared" si="15"/>
        <v>432807999999.99994</v>
      </c>
      <c r="AB133" s="38">
        <f t="shared" si="16"/>
        <v>445869447575.69244</v>
      </c>
      <c r="AC133" s="38">
        <f t="shared" si="17"/>
        <v>447536430295.9593</v>
      </c>
      <c r="AD133" s="38">
        <f t="shared" si="18"/>
        <v>448386656956.0187</v>
      </c>
      <c r="AE133" s="9">
        <v>37.13510592542762</v>
      </c>
      <c r="AF133" s="38">
        <f t="shared" si="19"/>
        <v>298649085899.4791</v>
      </c>
      <c r="AG133" s="9">
        <v>34.66905269310399</v>
      </c>
      <c r="AH133" s="38">
        <f t="shared" si="20"/>
        <v>365382000000</v>
      </c>
      <c r="AI133" s="9">
        <v>35.95817367880088</v>
      </c>
      <c r="AJ133" s="38">
        <f t="shared" si="21"/>
        <v>379704157230.98584</v>
      </c>
      <c r="AK133" s="9">
        <v>36.91478504797362</v>
      </c>
      <c r="AL133" s="38">
        <f t="shared" si="22"/>
        <v>393869993294.666</v>
      </c>
      <c r="AM133" s="9">
        <v>36.93597898645471</v>
      </c>
      <c r="AN133" s="48">
        <f t="shared" si="10"/>
        <v>-18.05179700320879</v>
      </c>
      <c r="AO133" s="48">
        <f t="shared" si="23"/>
        <v>-7.637003358499122</v>
      </c>
      <c r="AP133" s="48">
        <f t="shared" si="24"/>
        <v>-15.156815953533751</v>
      </c>
      <c r="AQ133" s="48">
        <f t="shared" si="30"/>
        <v>-6.423750199854581</v>
      </c>
      <c r="AR133" s="48">
        <f t="shared" si="25"/>
        <v>-12.158404541172615</v>
      </c>
      <c r="AS133" s="48">
        <f t="shared" si="31"/>
        <v>-5.109480170747403</v>
      </c>
      <c r="AU133" s="9">
        <v>-9.171019768719004</v>
      </c>
      <c r="AV133" s="49">
        <f t="shared" si="26"/>
        <v>-2.7472695688644233</v>
      </c>
      <c r="AW133" s="50">
        <f t="shared" si="27"/>
        <v>0.7004401213663333</v>
      </c>
      <c r="AX133" s="42">
        <f t="shared" si="28"/>
        <v>0</v>
      </c>
      <c r="AY133" s="51">
        <f t="shared" si="29"/>
        <v>1.0132117365429996</v>
      </c>
      <c r="AZ133" s="51"/>
      <c r="BA133" s="51"/>
      <c r="BB133" s="51"/>
      <c r="BC133" s="51"/>
      <c r="BD133" s="51"/>
      <c r="BE133" s="51"/>
    </row>
    <row r="134" spans="1:57" ht="12.75">
      <c r="A134" s="112"/>
      <c r="B134" s="7" t="s">
        <v>65</v>
      </c>
      <c r="C134" s="7" t="s">
        <v>65</v>
      </c>
      <c r="D134" s="8">
        <v>60.79939408376739</v>
      </c>
      <c r="E134" s="8">
        <v>61.61983969448811</v>
      </c>
      <c r="F134" s="8">
        <v>62.91100397194103</v>
      </c>
      <c r="G134" s="8">
        <v>62.32392921292692</v>
      </c>
      <c r="H134" s="8">
        <v>64.24306376199749</v>
      </c>
      <c r="I134" s="8">
        <v>64.18802799905478</v>
      </c>
      <c r="J134" s="8">
        <v>62.10791257806447</v>
      </c>
      <c r="K134" s="8">
        <v>61.6810448043112</v>
      </c>
      <c r="L134" s="8">
        <v>60.54722897526996</v>
      </c>
      <c r="M134" s="8">
        <v>60.52551310982803</v>
      </c>
      <c r="N134" s="8">
        <v>57.61966207534919</v>
      </c>
      <c r="O134" s="8">
        <v>59.59275371308826</v>
      </c>
      <c r="P134" s="8">
        <v>59.02343935916829</v>
      </c>
      <c r="Q134" s="8">
        <v>59.66181141556841</v>
      </c>
      <c r="R134" s="8">
        <v>58.89831796451681</v>
      </c>
      <c r="S134" s="8">
        <v>58.67932465425145</v>
      </c>
      <c r="T134" s="8">
        <v>56.10698090928409</v>
      </c>
      <c r="U134" s="8">
        <v>54.11825849248864</v>
      </c>
      <c r="V134" s="8">
        <v>54.41042694962055</v>
      </c>
      <c r="W134" s="8">
        <v>54.59483185936488</v>
      </c>
      <c r="X134" s="8">
        <v>55.79905213270142</v>
      </c>
      <c r="Y134" s="8">
        <v>54.92895180133674</v>
      </c>
      <c r="Z134" s="8">
        <v>54.50310906719027</v>
      </c>
      <c r="AA134" s="38">
        <f t="shared" si="15"/>
        <v>1703777000000</v>
      </c>
      <c r="AB134" s="38">
        <f t="shared" si="16"/>
        <v>1795389706209.275</v>
      </c>
      <c r="AC134" s="38">
        <f t="shared" si="17"/>
        <v>1815076990755.6753</v>
      </c>
      <c r="AD134" s="38">
        <f t="shared" si="18"/>
        <v>1835957473394.844</v>
      </c>
      <c r="AE134" s="8">
        <v>53.70691165428566</v>
      </c>
      <c r="AF134" s="38">
        <f t="shared" si="19"/>
        <v>1758488350527.234</v>
      </c>
      <c r="AG134" s="8">
        <v>53.71521639947463</v>
      </c>
      <c r="AH134" s="38">
        <f t="shared" si="20"/>
        <v>1669470000000</v>
      </c>
      <c r="AI134" s="8">
        <v>53.2963911358072</v>
      </c>
      <c r="AJ134" s="38">
        <f t="shared" si="21"/>
        <v>1747502116331.1555</v>
      </c>
      <c r="AK134" s="8">
        <v>53.21095611594365</v>
      </c>
      <c r="AL134" s="38">
        <f t="shared" si="22"/>
        <v>1823736274247.511</v>
      </c>
      <c r="AM134" s="8">
        <v>53.62168179592828</v>
      </c>
      <c r="AN134" s="48">
        <f t="shared" si="10"/>
        <v>-7.013502738363002</v>
      </c>
      <c r="AO134" s="48">
        <f t="shared" si="23"/>
        <v>-4.051467991631753</v>
      </c>
      <c r="AP134" s="48">
        <f t="shared" si="24"/>
        <v>-3.7229756516491364</v>
      </c>
      <c r="AQ134" s="48">
        <f t="shared" si="30"/>
        <v>-2.0609399580262178</v>
      </c>
      <c r="AR134" s="48">
        <f t="shared" si="25"/>
        <v>-0.6656580734811399</v>
      </c>
      <c r="AS134" s="48">
        <f t="shared" si="31"/>
        <v>-0.3565766063304636</v>
      </c>
      <c r="AU134" s="8">
        <v>-1.166509345754141</v>
      </c>
      <c r="AV134" s="49">
        <f t="shared" si="26"/>
        <v>0.8944306122720769</v>
      </c>
      <c r="AW134" s="50">
        <f t="shared" si="27"/>
        <v>1.7667582051765158</v>
      </c>
      <c r="AX134" s="42">
        <f t="shared" si="28"/>
        <v>0</v>
      </c>
      <c r="AY134" s="51">
        <f t="shared" si="29"/>
        <v>2.8610799872949153</v>
      </c>
      <c r="AZ134" s="51"/>
      <c r="BA134" s="51"/>
      <c r="BB134" s="51"/>
      <c r="BC134" s="51"/>
      <c r="BD134" s="51"/>
      <c r="BE134" s="51"/>
    </row>
    <row r="135" spans="1:57" ht="12.75">
      <c r="A135" s="112"/>
      <c r="B135" s="7" t="s">
        <v>66</v>
      </c>
      <c r="C135" s="7" t="s">
        <v>66</v>
      </c>
      <c r="D135" s="9">
        <v>29.83103685534245</v>
      </c>
      <c r="E135" s="9">
        <v>30.77437546611277</v>
      </c>
      <c r="F135" s="9">
        <v>30.52863765196003</v>
      </c>
      <c r="G135" s="9">
        <v>30.75734486373515</v>
      </c>
      <c r="H135" s="9">
        <v>30.15595810489958</v>
      </c>
      <c r="I135" s="9">
        <v>30.19423914165752</v>
      </c>
      <c r="J135" s="9">
        <v>30.29969708252714</v>
      </c>
      <c r="K135" s="9">
        <v>31.12519553045907</v>
      </c>
      <c r="L135" s="9">
        <v>31.6182829571815</v>
      </c>
      <c r="M135" s="9">
        <v>32.41419174240659</v>
      </c>
      <c r="N135" s="9">
        <v>33.04674450349845</v>
      </c>
      <c r="O135" s="9">
        <v>33.47566419541867</v>
      </c>
      <c r="P135" s="9">
        <v>32.69911264136859</v>
      </c>
      <c r="Q135" s="9">
        <v>33.84279525627944</v>
      </c>
      <c r="R135" s="9">
        <v>33.8438287474044</v>
      </c>
      <c r="S135" s="9">
        <v>35.16424848109211</v>
      </c>
      <c r="T135" s="9">
        <v>34.65018876168595</v>
      </c>
      <c r="U135" s="9">
        <v>34.96083807881276</v>
      </c>
      <c r="V135" s="9">
        <v>34.63971252855196</v>
      </c>
      <c r="W135" s="9">
        <v>34.15730384425961</v>
      </c>
      <c r="X135" s="9">
        <v>34.55961348153742</v>
      </c>
      <c r="Y135" s="9">
        <v>34.33227538860471</v>
      </c>
      <c r="Z135" s="9">
        <v>34.00795483319411</v>
      </c>
      <c r="AA135" s="38">
        <f t="shared" si="15"/>
        <v>177215650256.00003</v>
      </c>
      <c r="AB135" s="38">
        <f t="shared" si="16"/>
        <v>182132349499.6731</v>
      </c>
      <c r="AC135" s="38">
        <f t="shared" si="17"/>
        <v>182350189970.6489</v>
      </c>
      <c r="AD135" s="38">
        <f t="shared" si="18"/>
        <v>183691851540.7076</v>
      </c>
      <c r="AE135" s="9">
        <v>34.53585522942426</v>
      </c>
      <c r="AF135" s="38">
        <f t="shared" si="19"/>
        <v>170239290622.7651</v>
      </c>
      <c r="AG135" s="9">
        <v>34.94586222336086</v>
      </c>
      <c r="AH135" s="38">
        <f t="shared" si="20"/>
        <v>187059038797.99997</v>
      </c>
      <c r="AI135" s="9">
        <v>32.91468621549107</v>
      </c>
      <c r="AJ135" s="38">
        <f t="shared" si="21"/>
        <v>181117370283.92902</v>
      </c>
      <c r="AK135" s="9">
        <v>32.63847557826144</v>
      </c>
      <c r="AL135" s="38">
        <f t="shared" si="22"/>
        <v>184825494761.28195</v>
      </c>
      <c r="AM135" s="9">
        <v>32.24561911044465</v>
      </c>
      <c r="AN135" s="48">
        <f t="shared" si="10"/>
        <v>2.705005075628094</v>
      </c>
      <c r="AO135" s="48">
        <f t="shared" si="23"/>
        <v>0.9203907308780543</v>
      </c>
      <c r="AP135" s="48">
        <f t="shared" si="24"/>
        <v>-0.6760726089280809</v>
      </c>
      <c r="AQ135" s="48">
        <f t="shared" si="30"/>
        <v>-0.22404186348914124</v>
      </c>
      <c r="AR135" s="48">
        <f t="shared" si="25"/>
        <v>0.6171439892765846</v>
      </c>
      <c r="AS135" s="48">
        <f t="shared" si="31"/>
        <v>0.20019092396839966</v>
      </c>
      <c r="AU135" s="9">
        <v>-0.71497240255181</v>
      </c>
      <c r="AV135" s="49">
        <f t="shared" si="26"/>
        <v>-0.4909305390626688</v>
      </c>
      <c r="AW135" s="50">
        <f t="shared" si="27"/>
        <v>0.3133573585351166</v>
      </c>
      <c r="AX135" s="42">
        <f t="shared" si="28"/>
        <v>1</v>
      </c>
      <c r="AY135" s="51">
        <f t="shared" si="29"/>
        <v>1.998058013902168</v>
      </c>
      <c r="AZ135" s="51"/>
      <c r="BA135" s="51"/>
      <c r="BB135" s="51"/>
      <c r="BC135" s="51"/>
      <c r="BD135" s="51"/>
      <c r="BE135" s="51"/>
    </row>
    <row r="136" spans="1:57" ht="12.75">
      <c r="A136" s="112"/>
      <c r="B136" s="7" t="s">
        <v>67</v>
      </c>
      <c r="C136" s="7" t="s">
        <v>67</v>
      </c>
      <c r="D136" s="8">
        <v>43.37537707817397</v>
      </c>
      <c r="E136" s="8">
        <v>42.31663944606179</v>
      </c>
      <c r="F136" s="8">
        <v>41.1148565896446</v>
      </c>
      <c r="G136" s="8">
        <v>40.94877849992686</v>
      </c>
      <c r="H136" s="8">
        <v>40.66125488792516</v>
      </c>
      <c r="I136" s="8">
        <v>39.44374985752688</v>
      </c>
      <c r="J136" s="8">
        <v>39.81916400518487</v>
      </c>
      <c r="K136" s="8">
        <v>38.73167438271604</v>
      </c>
      <c r="L136" s="8">
        <v>37.28943619343438</v>
      </c>
      <c r="M136" s="8">
        <v>37.75640812886822</v>
      </c>
      <c r="N136" s="8">
        <v>38.23946562366182</v>
      </c>
      <c r="O136" s="8">
        <v>38.02137833460829</v>
      </c>
      <c r="P136" s="8">
        <v>38.40902355636832</v>
      </c>
      <c r="Q136" s="8">
        <v>39.39633853637007</v>
      </c>
      <c r="R136" s="8">
        <v>39.76720898431191</v>
      </c>
      <c r="S136" s="8">
        <v>40.2551680281158</v>
      </c>
      <c r="T136" s="8">
        <v>40.55222601063976</v>
      </c>
      <c r="U136" s="8">
        <v>38.97211137598507</v>
      </c>
      <c r="V136" s="8">
        <v>38.71441531709696</v>
      </c>
      <c r="W136" s="8">
        <v>39.55705778099947</v>
      </c>
      <c r="X136" s="8">
        <v>40.76446224975241</v>
      </c>
      <c r="Y136" s="8">
        <v>41.52005137150011</v>
      </c>
      <c r="Z136" s="8">
        <v>41.24277055475871</v>
      </c>
      <c r="AA136" s="38">
        <f t="shared" si="15"/>
        <v>579396999999.9999</v>
      </c>
      <c r="AB136" s="38">
        <f t="shared" si="16"/>
        <v>604902447835.9355</v>
      </c>
      <c r="AC136" s="38">
        <f t="shared" si="17"/>
        <v>624884511163.9501</v>
      </c>
      <c r="AD136" s="38">
        <f t="shared" si="18"/>
        <v>637083640815.4629</v>
      </c>
      <c r="AE136" s="8">
        <v>42.61064762932526</v>
      </c>
      <c r="AF136" s="38">
        <f t="shared" si="19"/>
        <v>580842355987.9078</v>
      </c>
      <c r="AG136" s="8">
        <v>40.40860699939826</v>
      </c>
      <c r="AH136" s="38">
        <f t="shared" si="20"/>
        <v>562743999999.9999</v>
      </c>
      <c r="AI136" s="8">
        <v>41.38955256592168</v>
      </c>
      <c r="AJ136" s="38">
        <f t="shared" si="21"/>
        <v>605939361382.5797</v>
      </c>
      <c r="AK136" s="8">
        <v>41.74060780704717</v>
      </c>
      <c r="AL136" s="38">
        <f t="shared" si="22"/>
        <v>633740716736.9039</v>
      </c>
      <c r="AM136" s="8">
        <v>42.23784028495906</v>
      </c>
      <c r="AN136" s="48">
        <f t="shared" si="10"/>
        <v>-6.969462263999645</v>
      </c>
      <c r="AO136" s="48">
        <f t="shared" si="23"/>
        <v>-3.0272453376792257</v>
      </c>
      <c r="AP136" s="48">
        <f t="shared" si="24"/>
        <v>-3.0317841845818663</v>
      </c>
      <c r="AQ136" s="48">
        <f t="shared" si="30"/>
        <v>-1.294075484642761</v>
      </c>
      <c r="AR136" s="48">
        <f t="shared" si="25"/>
        <v>-0.5247229507070728</v>
      </c>
      <c r="AS136" s="48">
        <f t="shared" si="31"/>
        <v>-0.22017787275894563</v>
      </c>
      <c r="AU136" s="8">
        <v>-9.60209288701578</v>
      </c>
      <c r="AV136" s="49">
        <f t="shared" si="26"/>
        <v>-8.30801740237302</v>
      </c>
      <c r="AW136" s="50">
        <f t="shared" si="27"/>
        <v>0.13477014853633065</v>
      </c>
      <c r="AX136" s="42">
        <f t="shared" si="28"/>
        <v>1</v>
      </c>
      <c r="AY136" s="51">
        <f t="shared" si="29"/>
        <v>0.33043221688799845</v>
      </c>
      <c r="AZ136" s="51"/>
      <c r="BA136" s="51"/>
      <c r="BB136" s="51"/>
      <c r="BC136" s="51"/>
      <c r="BD136" s="51"/>
      <c r="BE136" s="51"/>
    </row>
    <row r="137" spans="1:57" ht="12.75">
      <c r="A137" s="112"/>
      <c r="B137" s="7" t="s">
        <v>68</v>
      </c>
      <c r="C137" s="7" t="s">
        <v>68</v>
      </c>
      <c r="D137" s="9">
        <v>31.81820876235188</v>
      </c>
      <c r="E137" s="9">
        <v>32.02374412842906</v>
      </c>
      <c r="F137" s="9">
        <v>32.76520949676439</v>
      </c>
      <c r="G137" s="9">
        <v>32.62424209747227</v>
      </c>
      <c r="H137" s="9">
        <v>32.92154046104385</v>
      </c>
      <c r="I137" s="9">
        <v>32.85564668715332</v>
      </c>
      <c r="J137" s="9">
        <v>32.94337544433505</v>
      </c>
      <c r="K137" s="9">
        <v>32.76295665610267</v>
      </c>
      <c r="L137" s="9">
        <v>33.02336394281065</v>
      </c>
      <c r="M137" s="9">
        <v>33.40754959316317</v>
      </c>
      <c r="N137" s="9">
        <v>33.78255811993189</v>
      </c>
      <c r="O137" s="9">
        <v>34.26049072045264</v>
      </c>
      <c r="P137" s="9">
        <v>34.55327728671983</v>
      </c>
      <c r="Q137" s="9">
        <v>34.92902407751202</v>
      </c>
      <c r="R137" s="9">
        <v>34.88480248035495</v>
      </c>
      <c r="S137" s="9">
        <v>35.35330189745741</v>
      </c>
      <c r="T137" s="9">
        <v>34.35363485454992</v>
      </c>
      <c r="U137" s="9">
        <v>31.94234329045413</v>
      </c>
      <c r="V137" s="9">
        <v>31.34800880438514</v>
      </c>
      <c r="W137" s="9">
        <v>31.55442270017484</v>
      </c>
      <c r="X137" s="9">
        <v>32.98465981583867</v>
      </c>
      <c r="Y137" s="9">
        <v>33.83293809018261</v>
      </c>
      <c r="Z137" s="9">
        <v>33.91226585501145</v>
      </c>
      <c r="AA137" s="38">
        <f t="shared" si="15"/>
        <v>4768675000000</v>
      </c>
      <c r="AB137" s="38">
        <f t="shared" si="16"/>
        <v>4917544321149.197</v>
      </c>
      <c r="AC137" s="38">
        <f t="shared" si="17"/>
        <v>4967361061450.985</v>
      </c>
      <c r="AD137" s="38">
        <f t="shared" si="18"/>
        <v>5026676355080.229</v>
      </c>
      <c r="AE137" s="9">
        <v>32.61587819675241</v>
      </c>
      <c r="AF137" s="38">
        <f t="shared" si="19"/>
        <v>4314705602831.0815</v>
      </c>
      <c r="AG137" s="9">
        <v>30.88734723653504</v>
      </c>
      <c r="AH137" s="38">
        <f t="shared" si="20"/>
        <v>4361000000000.0005</v>
      </c>
      <c r="AI137" s="9">
        <v>31.6417645550477</v>
      </c>
      <c r="AJ137" s="38">
        <f t="shared" si="21"/>
        <v>4634873183519.585</v>
      </c>
      <c r="AK137" s="9">
        <v>32.27271825896946</v>
      </c>
      <c r="AL137" s="38">
        <f t="shared" si="22"/>
        <v>4890331106727.257</v>
      </c>
      <c r="AM137" s="9">
        <v>33.2550479150046</v>
      </c>
      <c r="AN137" s="48">
        <f t="shared" si="10"/>
        <v>-11.317525268773494</v>
      </c>
      <c r="AO137" s="48">
        <f t="shared" si="23"/>
        <v>-3.9417972253742057</v>
      </c>
      <c r="AP137" s="48">
        <f t="shared" si="24"/>
        <v>-6.6934509857086795</v>
      </c>
      <c r="AQ137" s="48">
        <f t="shared" si="30"/>
        <v>-2.2698578222854096</v>
      </c>
      <c r="AR137" s="48">
        <f t="shared" si="25"/>
        <v>-2.7124333997587513</v>
      </c>
      <c r="AS137" s="48">
        <f t="shared" si="31"/>
        <v>-0.8997819759058103</v>
      </c>
      <c r="AU137" s="9">
        <v>-10.53327964051018</v>
      </c>
      <c r="AV137" s="49">
        <f t="shared" si="26"/>
        <v>-8.26342181822477</v>
      </c>
      <c r="AW137" s="50">
        <f>AQ137/AU137</f>
        <v>0.21549392969267725</v>
      </c>
      <c r="AX137" s="42">
        <f t="shared" si="28"/>
        <v>1</v>
      </c>
      <c r="AY137" s="51">
        <f t="shared" si="29"/>
        <v>0.5323820123438925</v>
      </c>
      <c r="AZ137" s="51"/>
      <c r="BA137" s="51"/>
      <c r="BB137" s="51"/>
      <c r="BC137" s="51"/>
      <c r="BD137" s="51"/>
      <c r="BE137" s="51"/>
    </row>
    <row r="138" spans="1:45" ht="13.5">
      <c r="A138" s="112"/>
      <c r="B138" s="7" t="s">
        <v>69</v>
      </c>
      <c r="C138" s="5" t="s">
        <v>35</v>
      </c>
      <c r="D138" s="8">
        <v>36.6747353271094</v>
      </c>
      <c r="E138" s="8">
        <v>36.74361259825723</v>
      </c>
      <c r="F138" s="8">
        <v>37.19545418968274</v>
      </c>
      <c r="G138" s="8">
        <v>37.0201757106004</v>
      </c>
      <c r="H138" s="8">
        <v>37.12469340450225</v>
      </c>
      <c r="I138" s="8">
        <v>37.20815477867916</v>
      </c>
      <c r="J138" s="8">
        <v>37.56829563213271</v>
      </c>
      <c r="K138" s="8">
        <v>37.79167666074696</v>
      </c>
      <c r="L138" s="8">
        <v>37.76750702168453</v>
      </c>
      <c r="M138" s="8">
        <v>37.63618470667866</v>
      </c>
      <c r="N138" s="8">
        <v>37.90810241240342</v>
      </c>
      <c r="O138" s="8">
        <v>38.39763948935865</v>
      </c>
      <c r="P138" s="8">
        <v>38.56140884305655</v>
      </c>
      <c r="Q138" s="8">
        <v>38.67139849618427</v>
      </c>
      <c r="R138" s="8">
        <v>38.80200474986226</v>
      </c>
      <c r="S138" s="8">
        <v>38.93933328063137</v>
      </c>
      <c r="T138" s="8">
        <v>38.4234951993952</v>
      </c>
      <c r="U138" s="8">
        <v>37.10360399355365</v>
      </c>
      <c r="V138" s="8">
        <v>36.77892731410364</v>
      </c>
      <c r="W138" s="8">
        <v>36.79515776557001</v>
      </c>
      <c r="X138" s="8">
        <v>37.64902638604365</v>
      </c>
      <c r="Y138" s="8">
        <v>38.61809912304685</v>
      </c>
      <c r="Z138" s="8">
        <v>38.58931124578182</v>
      </c>
      <c r="AA138" s="38">
        <f t="shared" si="15"/>
        <v>15186435284880.1</v>
      </c>
      <c r="AB138" s="38">
        <f t="shared" si="16"/>
        <v>15736655869606.03</v>
      </c>
      <c r="AC138" s="38">
        <f t="shared" si="17"/>
        <v>15954031069997.016</v>
      </c>
      <c r="AD138" s="38">
        <f t="shared" si="18"/>
        <v>16177091814321.5</v>
      </c>
      <c r="AE138" s="8">
        <v>38.20904891634677</v>
      </c>
      <c r="AF138" s="38">
        <f t="shared" si="19"/>
        <v>14330721279790.637</v>
      </c>
      <c r="AG138" s="8">
        <v>36.88857264555053</v>
      </c>
      <c r="AH138" s="38">
        <f t="shared" si="20"/>
        <v>14577459763571.342</v>
      </c>
      <c r="AI138" s="8">
        <v>36.95115271966856</v>
      </c>
      <c r="AJ138" s="38">
        <f t="shared" si="21"/>
        <v>15226801422026.555</v>
      </c>
      <c r="AK138" s="8">
        <v>37.40328511051066</v>
      </c>
      <c r="AL138" s="38">
        <f t="shared" si="22"/>
        <v>15988574420757.803</v>
      </c>
      <c r="AM138" s="8">
        <v>37.83115980861954</v>
      </c>
      <c r="AN138" s="48">
        <f t="shared" si="10"/>
        <v>-7.366216276442643</v>
      </c>
      <c r="AO138" s="48">
        <f t="shared" si="23"/>
        <v>-2.933370454210312</v>
      </c>
      <c r="AP138" s="48">
        <f t="shared" si="24"/>
        <v>-4.558281507537501</v>
      </c>
      <c r="AQ138" s="48">
        <f t="shared" si="30"/>
        <v>-1.764781259021035</v>
      </c>
      <c r="AR138" s="48">
        <f t="shared" si="25"/>
        <v>-1.1653354986636373</v>
      </c>
      <c r="AS138" s="48">
        <f t="shared" si="31"/>
        <v>-0.4410130405747026</v>
      </c>
    </row>
    <row r="139" spans="1:41" ht="21">
      <c r="A139" s="113"/>
      <c r="B139" s="6" t="s">
        <v>70</v>
      </c>
      <c r="C139" s="5" t="s">
        <v>35</v>
      </c>
      <c r="D139" s="9">
        <v>43.93197733929241</v>
      </c>
      <c r="E139" s="9">
        <v>43.2509670342359</v>
      </c>
      <c r="F139" s="9">
        <v>43.18947161068223</v>
      </c>
      <c r="G139" s="9">
        <v>42.66772479223883</v>
      </c>
      <c r="H139" s="9">
        <v>43.18729016187215</v>
      </c>
      <c r="I139" s="9">
        <v>41.66195677079355</v>
      </c>
      <c r="J139" s="9">
        <v>42.98162197192227</v>
      </c>
      <c r="K139" s="9" t="s">
        <v>38</v>
      </c>
      <c r="L139" s="9" t="s">
        <v>38</v>
      </c>
      <c r="M139" s="9" t="s">
        <v>38</v>
      </c>
      <c r="N139" s="9" t="s">
        <v>38</v>
      </c>
      <c r="O139" s="9" t="s">
        <v>38</v>
      </c>
      <c r="P139" s="9" t="s">
        <v>38</v>
      </c>
      <c r="Q139" s="9" t="s">
        <v>38</v>
      </c>
      <c r="R139" s="9" t="s">
        <v>38</v>
      </c>
      <c r="S139" s="9" t="s">
        <v>38</v>
      </c>
      <c r="T139" s="9" t="s">
        <v>38</v>
      </c>
      <c r="U139" s="9" t="s">
        <v>38</v>
      </c>
      <c r="V139" s="9" t="s">
        <v>38</v>
      </c>
      <c r="W139" s="9" t="s">
        <v>38</v>
      </c>
      <c r="X139" s="9" t="s">
        <v>38</v>
      </c>
      <c r="Y139" s="9" t="s">
        <v>38</v>
      </c>
      <c r="Z139" s="9" t="s">
        <v>38</v>
      </c>
      <c r="AA139" s="39"/>
      <c r="AB139" s="39"/>
      <c r="AC139" s="39"/>
      <c r="AD139" s="39"/>
      <c r="AE139" s="9" t="s">
        <v>38</v>
      </c>
      <c r="AF139" s="39"/>
      <c r="AG139" s="9" t="s">
        <v>38</v>
      </c>
      <c r="AH139" s="39"/>
      <c r="AI139" s="9" t="s">
        <v>38</v>
      </c>
      <c r="AJ139" s="39"/>
      <c r="AK139" s="9" t="s">
        <v>38</v>
      </c>
      <c r="AL139" s="39"/>
      <c r="AM139" s="9" t="s">
        <v>38</v>
      </c>
      <c r="AN139" s="48" t="e">
        <f t="shared" si="10"/>
        <v>#DIV/0!</v>
      </c>
      <c r="AO139" s="48" t="e">
        <f t="shared" si="23"/>
        <v>#VALUE!</v>
      </c>
    </row>
    <row r="140" spans="1:41" ht="12.75">
      <c r="A140" s="111" t="s">
        <v>80</v>
      </c>
      <c r="B140" s="7" t="s">
        <v>37</v>
      </c>
      <c r="C140" s="7" t="s">
        <v>37</v>
      </c>
      <c r="D140" s="8">
        <v>251263000000</v>
      </c>
      <c r="E140" s="8">
        <v>272250000000</v>
      </c>
      <c r="F140" s="8">
        <v>308334000000</v>
      </c>
      <c r="G140" s="8">
        <v>349295000000</v>
      </c>
      <c r="H140" s="8">
        <v>391565000000</v>
      </c>
      <c r="I140" s="8">
        <v>418729000000.0001</v>
      </c>
      <c r="J140" s="8">
        <v>421204000000</v>
      </c>
      <c r="K140" s="8">
        <v>436550000000</v>
      </c>
      <c r="L140" s="8">
        <v>460592000000</v>
      </c>
      <c r="M140" s="8">
        <v>487573000000</v>
      </c>
      <c r="N140" s="8">
        <v>515934000000</v>
      </c>
      <c r="O140" s="8">
        <v>546738000000</v>
      </c>
      <c r="P140" s="8">
        <v>575657000000</v>
      </c>
      <c r="Q140" s="8">
        <v>605991000000</v>
      </c>
      <c r="R140" s="8">
        <v>638720000000</v>
      </c>
      <c r="S140" s="8">
        <v>688675000000</v>
      </c>
      <c r="T140" s="8">
        <v>733522000000</v>
      </c>
      <c r="U140" s="8">
        <v>785410000000</v>
      </c>
      <c r="V140" s="8">
        <v>832090000000</v>
      </c>
      <c r="W140" s="8">
        <v>894199000000.0001</v>
      </c>
      <c r="X140" s="8">
        <v>966668000000</v>
      </c>
      <c r="Y140" s="8">
        <v>1041729000000</v>
      </c>
      <c r="Z140" s="8">
        <v>1137453000000</v>
      </c>
      <c r="AA140" s="38"/>
      <c r="AB140" s="38"/>
      <c r="AC140" s="38"/>
      <c r="AD140" s="38"/>
      <c r="AE140" s="8">
        <v>1235549000000</v>
      </c>
      <c r="AF140" s="38"/>
      <c r="AG140" s="8">
        <v>1255136000000</v>
      </c>
      <c r="AH140" s="38"/>
      <c r="AI140" s="8">
        <v>1372362361661.001</v>
      </c>
      <c r="AJ140" s="38"/>
      <c r="AK140" s="8">
        <v>1470673743767.116</v>
      </c>
      <c r="AL140" s="38"/>
      <c r="AM140" s="8">
        <v>1568724532114.683</v>
      </c>
      <c r="AN140" s="48" t="e">
        <f t="shared" si="10"/>
        <v>#DIV/0!</v>
      </c>
      <c r="AO140" s="48" t="e">
        <f t="shared" si="23"/>
        <v>#DIV/0!</v>
      </c>
    </row>
    <row r="141" spans="1:41" ht="12.75">
      <c r="A141" s="112"/>
      <c r="B141" s="7" t="s">
        <v>39</v>
      </c>
      <c r="C141" s="7" t="s">
        <v>39</v>
      </c>
      <c r="D141" s="9">
        <v>103544621771.1962</v>
      </c>
      <c r="E141" s="9">
        <v>108834862951.1533</v>
      </c>
      <c r="F141" s="9">
        <v>113000637650.3372</v>
      </c>
      <c r="G141" s="9">
        <v>118419222899.293</v>
      </c>
      <c r="H141" s="9">
        <v>126680497355.721</v>
      </c>
      <c r="I141" s="9">
        <v>136035456580.626</v>
      </c>
      <c r="J141" s="9">
        <v>145881405233.464</v>
      </c>
      <c r="K141" s="9">
        <v>153902222538.986</v>
      </c>
      <c r="L141" s="9">
        <v>159261768741.88</v>
      </c>
      <c r="M141" s="9">
        <v>166745245787.353</v>
      </c>
      <c r="N141" s="9">
        <v>174234696404.154</v>
      </c>
      <c r="O141" s="9">
        <v>180112090949.064</v>
      </c>
      <c r="P141" s="9">
        <v>183641645766.992</v>
      </c>
      <c r="Q141" s="9">
        <v>190895521402.132</v>
      </c>
      <c r="R141" s="9">
        <v>198165468044.963</v>
      </c>
      <c r="S141" s="9">
        <v>207387343502.302</v>
      </c>
      <c r="T141" s="9">
        <v>212593257824.191</v>
      </c>
      <c r="U141" s="9">
        <v>219285093992.632</v>
      </c>
      <c r="V141" s="9">
        <v>223406722508.906</v>
      </c>
      <c r="W141" s="9">
        <v>232337919489.187</v>
      </c>
      <c r="X141" s="9">
        <v>243104796450.741</v>
      </c>
      <c r="Y141" s="9">
        <v>256911559167.572</v>
      </c>
      <c r="Z141" s="9">
        <v>271659883185.094</v>
      </c>
      <c r="AA141" s="39"/>
      <c r="AB141" s="39"/>
      <c r="AC141" s="39"/>
      <c r="AD141" s="39"/>
      <c r="AE141" s="9">
        <v>281038364250.641</v>
      </c>
      <c r="AF141" s="39"/>
      <c r="AG141" s="9">
        <v>273233657673.523</v>
      </c>
      <c r="AH141" s="39"/>
      <c r="AI141" s="9">
        <v>282772499490.9848</v>
      </c>
      <c r="AJ141" s="39"/>
      <c r="AK141" s="9">
        <v>291436136026.9059</v>
      </c>
      <c r="AL141" s="39"/>
      <c r="AM141" s="9">
        <v>300805198367.6837</v>
      </c>
      <c r="AN141" s="48" t="e">
        <f aca="true" t="shared" si="32" ref="AN141:AN204">100*AH141/AB141-100</f>
        <v>#DIV/0!</v>
      </c>
      <c r="AO141" s="48" t="e">
        <f t="shared" si="23"/>
        <v>#DIV/0!</v>
      </c>
    </row>
    <row r="142" spans="1:41" ht="12.75">
      <c r="A142" s="112"/>
      <c r="B142" s="7" t="s">
        <v>40</v>
      </c>
      <c r="C142" s="7" t="s">
        <v>40</v>
      </c>
      <c r="D142" s="8">
        <v>125430853266.9731</v>
      </c>
      <c r="E142" s="8">
        <v>131289127834.2049</v>
      </c>
      <c r="F142" s="8">
        <v>136579576666.3863</v>
      </c>
      <c r="G142" s="8">
        <v>146132833190.6852</v>
      </c>
      <c r="H142" s="8">
        <v>158456297512.9744</v>
      </c>
      <c r="I142" s="8">
        <v>168023955414.6115</v>
      </c>
      <c r="J142" s="8">
        <v>176025977865.6205</v>
      </c>
      <c r="K142" s="8">
        <v>184840649466.4298</v>
      </c>
      <c r="L142" s="8">
        <v>190372835703.9316</v>
      </c>
      <c r="M142" s="8">
        <v>200631759717.804</v>
      </c>
      <c r="N142" s="8">
        <v>207924000000</v>
      </c>
      <c r="O142" s="8">
        <v>211128000000</v>
      </c>
      <c r="P142" s="8">
        <v>221210000000</v>
      </c>
      <c r="Q142" s="8">
        <v>229649000000</v>
      </c>
      <c r="R142" s="8">
        <v>238450000000</v>
      </c>
      <c r="S142" s="8">
        <v>252309000000</v>
      </c>
      <c r="T142" s="8">
        <v>259418000000</v>
      </c>
      <c r="U142" s="8">
        <v>268201000000</v>
      </c>
      <c r="V142" s="8">
        <v>275636000000</v>
      </c>
      <c r="W142" s="8">
        <v>290337000000</v>
      </c>
      <c r="X142" s="8">
        <v>303248000000</v>
      </c>
      <c r="Y142" s="8">
        <v>318545000000</v>
      </c>
      <c r="Z142" s="8">
        <v>335066000000</v>
      </c>
      <c r="AA142" s="38"/>
      <c r="AB142" s="38"/>
      <c r="AC142" s="38"/>
      <c r="AD142" s="38"/>
      <c r="AE142" s="8">
        <v>344303000000</v>
      </c>
      <c r="AF142" s="38"/>
      <c r="AG142" s="8">
        <v>338960000000</v>
      </c>
      <c r="AH142" s="38"/>
      <c r="AI142" s="8">
        <v>351221517820.3785</v>
      </c>
      <c r="AJ142" s="38"/>
      <c r="AK142" s="8">
        <v>362930134301.3254</v>
      </c>
      <c r="AL142" s="38"/>
      <c r="AM142" s="8">
        <v>375506134941.7857</v>
      </c>
      <c r="AN142" s="48" t="e">
        <f t="shared" si="32"/>
        <v>#DIV/0!</v>
      </c>
      <c r="AO142" s="48" t="e">
        <f t="shared" si="23"/>
        <v>#DIV/0!</v>
      </c>
    </row>
    <row r="143" spans="1:41" ht="12.75">
      <c r="A143" s="112"/>
      <c r="B143" s="7" t="s">
        <v>41</v>
      </c>
      <c r="C143" s="7" t="s">
        <v>41</v>
      </c>
      <c r="D143" s="9">
        <v>485714000000</v>
      </c>
      <c r="E143" s="9">
        <v>512541000000</v>
      </c>
      <c r="F143" s="9">
        <v>558949000000</v>
      </c>
      <c r="G143" s="9">
        <v>613094000000</v>
      </c>
      <c r="H143" s="9">
        <v>657728000000</v>
      </c>
      <c r="I143" s="9">
        <v>679921000000</v>
      </c>
      <c r="J143" s="9">
        <v>685367000000</v>
      </c>
      <c r="K143" s="9">
        <v>700480000000</v>
      </c>
      <c r="L143" s="9">
        <v>727184000000</v>
      </c>
      <c r="M143" s="9">
        <v>770873000000</v>
      </c>
      <c r="N143" s="9">
        <v>810426000000</v>
      </c>
      <c r="O143" s="9">
        <v>836864000000</v>
      </c>
      <c r="P143" s="9">
        <v>882733000000</v>
      </c>
      <c r="Q143" s="9">
        <v>914973000000</v>
      </c>
      <c r="R143" s="9">
        <v>982441000000</v>
      </c>
      <c r="S143" s="9">
        <v>1076577000000</v>
      </c>
      <c r="T143" s="9">
        <v>1108048000000</v>
      </c>
      <c r="U143" s="9">
        <v>1152905000000</v>
      </c>
      <c r="V143" s="9">
        <v>1213175000000</v>
      </c>
      <c r="W143" s="9">
        <v>1290906000000</v>
      </c>
      <c r="X143" s="9">
        <v>1373845000000</v>
      </c>
      <c r="Y143" s="9">
        <v>1450405000000</v>
      </c>
      <c r="Z143" s="9">
        <v>1529589000000</v>
      </c>
      <c r="AA143" s="39"/>
      <c r="AB143" s="39"/>
      <c r="AC143" s="39"/>
      <c r="AD143" s="39"/>
      <c r="AE143" s="9">
        <v>1599608000000</v>
      </c>
      <c r="AF143" s="39"/>
      <c r="AG143" s="9">
        <v>1527242650195.325</v>
      </c>
      <c r="AH143" s="39"/>
      <c r="AI143" s="9">
        <v>1616047667651.214</v>
      </c>
      <c r="AJ143" s="39"/>
      <c r="AK143" s="9">
        <v>1679305469151.059</v>
      </c>
      <c r="AL143" s="39"/>
      <c r="AM143" s="9">
        <v>1756800607748.628</v>
      </c>
      <c r="AN143" s="48" t="e">
        <f t="shared" si="32"/>
        <v>#DIV/0!</v>
      </c>
      <c r="AO143" s="48" t="e">
        <f t="shared" si="23"/>
        <v>#DIV/0!</v>
      </c>
    </row>
    <row r="144" spans="1:41" ht="12.75">
      <c r="A144" s="112"/>
      <c r="B144" s="7" t="s">
        <v>42</v>
      </c>
      <c r="C144" s="7" t="s">
        <v>42</v>
      </c>
      <c r="D144" s="9" t="s">
        <v>38</v>
      </c>
      <c r="E144" s="9" t="s">
        <v>38</v>
      </c>
      <c r="F144" s="9" t="s">
        <v>38</v>
      </c>
      <c r="G144" s="9" t="s">
        <v>38</v>
      </c>
      <c r="H144" s="9" t="s">
        <v>38</v>
      </c>
      <c r="I144" s="9">
        <v>686542058119.0244</v>
      </c>
      <c r="J144" s="9">
        <v>867223759647.6166</v>
      </c>
      <c r="K144" s="9">
        <v>957262062351.7507</v>
      </c>
      <c r="L144" s="9">
        <v>1102001054333.128</v>
      </c>
      <c r="M144" s="9">
        <v>1255574449671.228</v>
      </c>
      <c r="N144" s="9">
        <v>1466041000000</v>
      </c>
      <c r="O144" s="9">
        <v>1682642000000</v>
      </c>
      <c r="P144" s="9">
        <v>1810054000000</v>
      </c>
      <c r="Q144" s="9">
        <v>1995526000000</v>
      </c>
      <c r="R144" s="9">
        <v>2076951000000</v>
      </c>
      <c r="S144" s="9">
        <v>2191282000000</v>
      </c>
      <c r="T144" s="9">
        <v>2354419000000</v>
      </c>
      <c r="U144" s="9">
        <v>2464969000000</v>
      </c>
      <c r="V144" s="9">
        <v>2577627000000</v>
      </c>
      <c r="W144" s="9">
        <v>2811155000000</v>
      </c>
      <c r="X144" s="9">
        <v>2982007000000</v>
      </c>
      <c r="Y144" s="9">
        <v>3225628000000</v>
      </c>
      <c r="Z144" s="9">
        <v>3539061000000</v>
      </c>
      <c r="AA144" s="39"/>
      <c r="AB144" s="39"/>
      <c r="AC144" s="39"/>
      <c r="AD144" s="39"/>
      <c r="AE144" s="9">
        <v>3687340000000</v>
      </c>
      <c r="AF144" s="39"/>
      <c r="AG144" s="9">
        <v>3631385000000</v>
      </c>
      <c r="AH144" s="39"/>
      <c r="AI144" s="9">
        <v>3720178703434.668</v>
      </c>
      <c r="AJ144" s="39"/>
      <c r="AK144" s="9">
        <v>3910622797353.088</v>
      </c>
      <c r="AL144" s="39"/>
      <c r="AM144" s="9">
        <v>4095056080737.689</v>
      </c>
      <c r="AN144" s="48" t="e">
        <f t="shared" si="32"/>
        <v>#DIV/0!</v>
      </c>
      <c r="AO144" s="48" t="e">
        <f t="shared" si="23"/>
        <v>#DIV/0!</v>
      </c>
    </row>
    <row r="145" spans="1:41" ht="12.75">
      <c r="A145" s="112"/>
      <c r="B145" s="7" t="s">
        <v>43</v>
      </c>
      <c r="C145" s="7" t="s">
        <v>43</v>
      </c>
      <c r="D145" s="8">
        <v>648539228523.7103</v>
      </c>
      <c r="E145" s="8">
        <v>698782168756.7211</v>
      </c>
      <c r="F145" s="8">
        <v>734417126366.8027</v>
      </c>
      <c r="G145" s="8">
        <v>762212093303.0234</v>
      </c>
      <c r="H145" s="8">
        <v>804548042941.8735</v>
      </c>
      <c r="I145" s="8">
        <v>840647000000</v>
      </c>
      <c r="J145" s="8">
        <v>874363000000</v>
      </c>
      <c r="K145" s="8">
        <v>906595000000</v>
      </c>
      <c r="L145" s="8">
        <v>911809000000</v>
      </c>
      <c r="M145" s="8">
        <v>976945000000</v>
      </c>
      <c r="N145" s="8">
        <v>1019546000000</v>
      </c>
      <c r="O145" s="8">
        <v>1069488000000</v>
      </c>
      <c r="P145" s="8">
        <v>1125640000000</v>
      </c>
      <c r="Q145" s="8">
        <v>1163616000000</v>
      </c>
      <c r="R145" s="8">
        <v>1213474000000</v>
      </c>
      <c r="S145" s="8">
        <v>1293964000000</v>
      </c>
      <c r="T145" s="8">
        <v>1335612000000</v>
      </c>
      <c r="U145" s="8">
        <v>1372737000000</v>
      </c>
      <c r="V145" s="8">
        <v>1400689000000</v>
      </c>
      <c r="W145" s="8">
        <v>1466181000000</v>
      </c>
      <c r="X145" s="8">
        <v>1545256000000</v>
      </c>
      <c r="Y145" s="8">
        <v>1631660000000</v>
      </c>
      <c r="Z145" s="8">
        <v>1691473000000</v>
      </c>
      <c r="AA145" s="38"/>
      <c r="AB145" s="38"/>
      <c r="AC145" s="38"/>
      <c r="AD145" s="38"/>
      <c r="AE145" s="8">
        <v>1737448000000</v>
      </c>
      <c r="AF145" s="38"/>
      <c r="AG145" s="8">
        <v>1662368926781.504</v>
      </c>
      <c r="AH145" s="38"/>
      <c r="AI145" s="8">
        <v>1748244714347.001</v>
      </c>
      <c r="AJ145" s="38"/>
      <c r="AK145" s="8">
        <v>1794264087474.34</v>
      </c>
      <c r="AL145" s="38"/>
      <c r="AM145" s="8">
        <v>1868860386752.418</v>
      </c>
      <c r="AN145" s="48" t="e">
        <f t="shared" si="32"/>
        <v>#DIV/0!</v>
      </c>
      <c r="AO145" s="48" t="e">
        <f t="shared" si="23"/>
        <v>#DIV/0!</v>
      </c>
    </row>
    <row r="146" spans="1:41" ht="12.75">
      <c r="A146" s="112"/>
      <c r="B146" s="7" t="s">
        <v>44</v>
      </c>
      <c r="C146" s="7" t="s">
        <v>44</v>
      </c>
      <c r="D146" s="8">
        <v>56956896995.85173</v>
      </c>
      <c r="E146" s="8">
        <v>61329034858.8251</v>
      </c>
      <c r="F146" s="8">
        <v>66642100461.66199</v>
      </c>
      <c r="G146" s="8">
        <v>75607712565.23483</v>
      </c>
      <c r="H146" s="8">
        <v>84491936404.38913</v>
      </c>
      <c r="I146" s="8">
        <v>89007000000</v>
      </c>
      <c r="J146" s="8">
        <v>85082000000</v>
      </c>
      <c r="K146" s="8">
        <v>83053000000</v>
      </c>
      <c r="L146" s="8">
        <v>83828000000</v>
      </c>
      <c r="M146" s="8">
        <v>88079000000</v>
      </c>
      <c r="N146" s="8">
        <v>95936000000</v>
      </c>
      <c r="O146" s="8">
        <v>99127000000</v>
      </c>
      <c r="P146" s="8">
        <v>107092000000</v>
      </c>
      <c r="Q146" s="8">
        <v>116543000000</v>
      </c>
      <c r="R146" s="8">
        <v>122278000000</v>
      </c>
      <c r="S146" s="8">
        <v>131964000000</v>
      </c>
      <c r="T146" s="8">
        <v>139147000000</v>
      </c>
      <c r="U146" s="8">
        <v>143283000000</v>
      </c>
      <c r="V146" s="8">
        <v>145361000000</v>
      </c>
      <c r="W146" s="8">
        <v>152130000000</v>
      </c>
      <c r="X146" s="8">
        <v>157274000000</v>
      </c>
      <c r="Y146" s="8">
        <v>165900000000</v>
      </c>
      <c r="Z146" s="8">
        <v>179652000000</v>
      </c>
      <c r="AA146" s="38"/>
      <c r="AB146" s="38"/>
      <c r="AC146" s="38"/>
      <c r="AD146" s="38"/>
      <c r="AE146" s="8">
        <v>184682000000</v>
      </c>
      <c r="AF146" s="38"/>
      <c r="AG146" s="8">
        <v>171442000000</v>
      </c>
      <c r="AH146" s="38"/>
      <c r="AI146" s="8">
        <v>179192410145.6416</v>
      </c>
      <c r="AJ146" s="38"/>
      <c r="AK146" s="8">
        <v>187714520504.1454</v>
      </c>
      <c r="AL146" s="38"/>
      <c r="AM146" s="8">
        <v>196646542730.9044</v>
      </c>
      <c r="AN146" s="48" t="e">
        <f t="shared" si="32"/>
        <v>#DIV/0!</v>
      </c>
      <c r="AO146" s="48" t="e">
        <f t="shared" si="23"/>
        <v>#DIV/0!</v>
      </c>
    </row>
    <row r="147" spans="1:41" ht="12.75">
      <c r="A147" s="112"/>
      <c r="B147" s="7" t="s">
        <v>45</v>
      </c>
      <c r="C147" s="7" t="s">
        <v>45</v>
      </c>
      <c r="D147" s="9">
        <v>744542000000</v>
      </c>
      <c r="E147" s="9">
        <v>802419000000</v>
      </c>
      <c r="F147" s="9">
        <v>845400000000</v>
      </c>
      <c r="G147" s="9">
        <v>910199000000</v>
      </c>
      <c r="H147" s="9">
        <v>981112000000</v>
      </c>
      <c r="I147" s="9">
        <v>1033722000000</v>
      </c>
      <c r="J147" s="9">
        <v>1070969000000</v>
      </c>
      <c r="K147" s="9">
        <v>1106693000000</v>
      </c>
      <c r="L147" s="9">
        <v>1114013000000</v>
      </c>
      <c r="M147" s="9">
        <v>1153777000000</v>
      </c>
      <c r="N147" s="9">
        <v>1195670000000</v>
      </c>
      <c r="O147" s="9">
        <v>1227536000000</v>
      </c>
      <c r="P147" s="9">
        <v>1267221000000</v>
      </c>
      <c r="Q147" s="9">
        <v>1324100000000</v>
      </c>
      <c r="R147" s="9">
        <v>1367026000000</v>
      </c>
      <c r="S147" s="9">
        <v>1442912000000</v>
      </c>
      <c r="T147" s="9">
        <v>1497566000000</v>
      </c>
      <c r="U147" s="9">
        <v>1549583000000</v>
      </c>
      <c r="V147" s="9">
        <v>1595653000000</v>
      </c>
      <c r="W147" s="9">
        <v>1657339000000</v>
      </c>
      <c r="X147" s="9">
        <v>1724072000000</v>
      </c>
      <c r="Y147" s="9">
        <v>1808121000000</v>
      </c>
      <c r="Z147" s="9">
        <v>1896035000000</v>
      </c>
      <c r="AA147" s="39"/>
      <c r="AB147" s="39"/>
      <c r="AC147" s="39"/>
      <c r="AD147" s="39"/>
      <c r="AE147" s="9">
        <v>1946864000000</v>
      </c>
      <c r="AF147" s="39"/>
      <c r="AG147" s="9">
        <v>1907225000000</v>
      </c>
      <c r="AH147" s="39"/>
      <c r="AI147" s="9">
        <v>1945961514628.954</v>
      </c>
      <c r="AJ147" s="39"/>
      <c r="AK147" s="9">
        <v>1997495108681.481</v>
      </c>
      <c r="AL147" s="39"/>
      <c r="AM147" s="9">
        <v>2060403805660.688</v>
      </c>
      <c r="AN147" s="48" t="e">
        <f t="shared" si="32"/>
        <v>#DIV/0!</v>
      </c>
      <c r="AO147" s="48" t="e">
        <f t="shared" si="23"/>
        <v>#DIV/0!</v>
      </c>
    </row>
    <row r="148" spans="1:41" ht="12.75">
      <c r="A148" s="112"/>
      <c r="B148" s="6" t="s">
        <v>46</v>
      </c>
      <c r="C148" s="6" t="s">
        <v>46</v>
      </c>
      <c r="D148" s="8">
        <v>1069449255932.884</v>
      </c>
      <c r="E148" s="8">
        <v>1126382935271.867</v>
      </c>
      <c r="F148" s="8">
        <v>1155440463219.29</v>
      </c>
      <c r="G148" s="8">
        <v>1215495577861.837</v>
      </c>
      <c r="H148" s="8">
        <v>1300955707613.956</v>
      </c>
      <c r="I148" s="8">
        <v>1419060848249.192</v>
      </c>
      <c r="J148" s="8">
        <v>1538640000000</v>
      </c>
      <c r="K148" s="8">
        <v>1645140000000</v>
      </c>
      <c r="L148" s="8">
        <v>1692640000000</v>
      </c>
      <c r="M148" s="8">
        <v>1779680000000</v>
      </c>
      <c r="N148" s="8">
        <v>1848800000000</v>
      </c>
      <c r="O148" s="8">
        <v>1877400000000</v>
      </c>
      <c r="P148" s="8">
        <v>1917680000000</v>
      </c>
      <c r="Q148" s="8">
        <v>1963380000000</v>
      </c>
      <c r="R148" s="8">
        <v>2007170000000</v>
      </c>
      <c r="S148" s="8">
        <v>2062830000000</v>
      </c>
      <c r="T148" s="8">
        <v>2116210000000</v>
      </c>
      <c r="U148" s="8">
        <v>2146640000000</v>
      </c>
      <c r="V148" s="8">
        <v>2166830000000</v>
      </c>
      <c r="W148" s="8">
        <v>2203700000000</v>
      </c>
      <c r="X148" s="8">
        <v>2238510000000</v>
      </c>
      <c r="Y148" s="8">
        <v>2327130000000</v>
      </c>
      <c r="Z148" s="8">
        <v>2435930000000</v>
      </c>
      <c r="AA148" s="38"/>
      <c r="AB148" s="38"/>
      <c r="AC148" s="38"/>
      <c r="AD148" s="38"/>
      <c r="AE148" s="8">
        <v>2477800000000</v>
      </c>
      <c r="AF148" s="38"/>
      <c r="AG148" s="8">
        <v>2395000000000</v>
      </c>
      <c r="AH148" s="38"/>
      <c r="AI148" s="8">
        <v>2498498398439.421</v>
      </c>
      <c r="AJ148" s="38"/>
      <c r="AK148" s="8">
        <v>2587506131785.054</v>
      </c>
      <c r="AL148" s="38"/>
      <c r="AM148" s="8">
        <v>2675609550806.77</v>
      </c>
      <c r="AN148" s="48" t="e">
        <f t="shared" si="32"/>
        <v>#DIV/0!</v>
      </c>
      <c r="AO148" s="48" t="e">
        <f t="shared" si="23"/>
        <v>#DIV/0!</v>
      </c>
    </row>
    <row r="149" spans="1:41" ht="12.75">
      <c r="A149" s="112"/>
      <c r="B149" s="7" t="s">
        <v>47</v>
      </c>
      <c r="C149" s="7" t="s">
        <v>47</v>
      </c>
      <c r="D149" s="9">
        <v>18651143452.87505</v>
      </c>
      <c r="E149" s="9">
        <v>22287632437.02436</v>
      </c>
      <c r="F149" s="9">
        <v>25106857203.94072</v>
      </c>
      <c r="G149" s="9">
        <v>30550762373.18163</v>
      </c>
      <c r="H149" s="9">
        <v>36309560886.03323</v>
      </c>
      <c r="I149" s="9">
        <v>43822226030.54707</v>
      </c>
      <c r="J149" s="9">
        <v>54120958823.1991</v>
      </c>
      <c r="K149" s="9">
        <v>62565130538.24712</v>
      </c>
      <c r="L149" s="9">
        <v>70447015118.0641</v>
      </c>
      <c r="M149" s="9">
        <v>79890808406.85614</v>
      </c>
      <c r="N149" s="9">
        <v>89555324880</v>
      </c>
      <c r="O149" s="9">
        <v>98396913720</v>
      </c>
      <c r="P149" s="9">
        <v>108886303000</v>
      </c>
      <c r="Q149" s="9">
        <v>118398406400</v>
      </c>
      <c r="R149" s="9">
        <v>126155339400</v>
      </c>
      <c r="S149" s="9">
        <v>136281001919</v>
      </c>
      <c r="T149" s="9">
        <v>146427888656</v>
      </c>
      <c r="U149" s="9">
        <v>156614607776</v>
      </c>
      <c r="V149" s="9">
        <v>172431134753</v>
      </c>
      <c r="W149" s="9">
        <v>185355777087.9191</v>
      </c>
      <c r="X149" s="9">
        <v>194961030127.0997</v>
      </c>
      <c r="Y149" s="9">
        <v>209957626763.0019</v>
      </c>
      <c r="Z149" s="9">
        <v>225427095592.2373</v>
      </c>
      <c r="AA149" s="39"/>
      <c r="AB149" s="39"/>
      <c r="AC149" s="39"/>
      <c r="AD149" s="39"/>
      <c r="AE149" s="9">
        <v>236294250783.8055</v>
      </c>
      <c r="AF149" s="39"/>
      <c r="AG149" s="9">
        <v>233889823227.172</v>
      </c>
      <c r="AH149" s="39"/>
      <c r="AI149" s="9">
        <v>232237955980.393</v>
      </c>
      <c r="AJ149" s="39"/>
      <c r="AK149" s="9">
        <v>231531634588.7194</v>
      </c>
      <c r="AL149" s="39"/>
      <c r="AM149" s="9">
        <v>234989522974.831</v>
      </c>
      <c r="AN149" s="48" t="e">
        <f t="shared" si="32"/>
        <v>#DIV/0!</v>
      </c>
      <c r="AO149" s="48" t="e">
        <f t="shared" si="23"/>
        <v>#DIV/0!</v>
      </c>
    </row>
    <row r="150" spans="1:41" ht="12.75">
      <c r="A150" s="112"/>
      <c r="B150" s="7" t="s">
        <v>49</v>
      </c>
      <c r="C150" s="7" t="s">
        <v>49</v>
      </c>
      <c r="D150" s="8" t="s">
        <v>38</v>
      </c>
      <c r="E150" s="8" t="s">
        <v>38</v>
      </c>
      <c r="F150" s="8" t="s">
        <v>38</v>
      </c>
      <c r="G150" s="8" t="s">
        <v>38</v>
      </c>
      <c r="H150" s="8" t="s">
        <v>38</v>
      </c>
      <c r="I150" s="8" t="s">
        <v>38</v>
      </c>
      <c r="J150" s="8">
        <v>2557152325741.774</v>
      </c>
      <c r="K150" s="8">
        <v>3011965373551.534</v>
      </c>
      <c r="L150" s="8">
        <v>3631820606432.229</v>
      </c>
      <c r="M150" s="8">
        <v>4467598653363.833</v>
      </c>
      <c r="N150" s="8">
        <v>5746248000000</v>
      </c>
      <c r="O150" s="8">
        <v>7113666999999.999</v>
      </c>
      <c r="P150" s="8">
        <v>8814578000000</v>
      </c>
      <c r="Q150" s="8">
        <v>10453044000000</v>
      </c>
      <c r="R150" s="8">
        <v>11640204000000</v>
      </c>
      <c r="S150" s="8">
        <v>13368903000000</v>
      </c>
      <c r="T150" s="8">
        <v>15307183000000</v>
      </c>
      <c r="U150" s="8">
        <v>17231288000000</v>
      </c>
      <c r="V150" s="8">
        <v>18838254000000</v>
      </c>
      <c r="W150" s="8">
        <v>20822396000000</v>
      </c>
      <c r="X150" s="8">
        <v>21970780000000</v>
      </c>
      <c r="Y150" s="8">
        <v>23730035000000</v>
      </c>
      <c r="Z150" s="8">
        <v>25321478000000</v>
      </c>
      <c r="AA150" s="38"/>
      <c r="AB150" s="38"/>
      <c r="AC150" s="38"/>
      <c r="AD150" s="38"/>
      <c r="AE150" s="8">
        <v>26753906000000</v>
      </c>
      <c r="AF150" s="38"/>
      <c r="AG150" s="8">
        <v>26054327000000</v>
      </c>
      <c r="AH150" s="38"/>
      <c r="AI150" s="8">
        <v>26748866075477.23</v>
      </c>
      <c r="AJ150" s="38"/>
      <c r="AK150" s="8">
        <v>27948196288572.52</v>
      </c>
      <c r="AL150" s="38"/>
      <c r="AM150" s="8">
        <v>29722282594726.44</v>
      </c>
      <c r="AN150" s="48" t="e">
        <f t="shared" si="32"/>
        <v>#DIV/0!</v>
      </c>
      <c r="AO150" s="48" t="e">
        <f t="shared" si="23"/>
        <v>#DIV/0!</v>
      </c>
    </row>
    <row r="151" spans="1:41" ht="12.75">
      <c r="A151" s="112"/>
      <c r="B151" s="7" t="s">
        <v>50</v>
      </c>
      <c r="C151" s="7" t="s">
        <v>50</v>
      </c>
      <c r="D151" s="9">
        <v>122026205878.0927</v>
      </c>
      <c r="E151" s="9">
        <v>161560812969.1227</v>
      </c>
      <c r="F151" s="9">
        <v>210347401871.1599</v>
      </c>
      <c r="G151" s="9">
        <v>258779488871.1967</v>
      </c>
      <c r="H151" s="9">
        <v>318779982056.2422</v>
      </c>
      <c r="I151" s="9">
        <v>371437124731.2822</v>
      </c>
      <c r="J151" s="9">
        <v>401609400678.3051</v>
      </c>
      <c r="K151" s="9">
        <v>401444821087.3051</v>
      </c>
      <c r="L151" s="9">
        <v>414168042071.3147</v>
      </c>
      <c r="M151" s="9">
        <v>440286253660.3345</v>
      </c>
      <c r="N151" s="9">
        <v>454012829664.345</v>
      </c>
      <c r="O151" s="9">
        <v>487509188358.3704</v>
      </c>
      <c r="P151" s="9">
        <v>526322243523.4</v>
      </c>
      <c r="Q151" s="9">
        <v>588366765008.48</v>
      </c>
      <c r="R151" s="9">
        <v>632398622588.6001</v>
      </c>
      <c r="S151" s="9">
        <v>683746673635.72</v>
      </c>
      <c r="T151" s="9">
        <v>771893577815.84</v>
      </c>
      <c r="U151" s="9">
        <v>816450165837.91</v>
      </c>
      <c r="V151" s="9">
        <v>841321900857.27</v>
      </c>
      <c r="W151" s="9">
        <v>928888501224.1</v>
      </c>
      <c r="X151" s="9">
        <v>1026717663083.26</v>
      </c>
      <c r="Y151" s="9">
        <v>1168576921738.59</v>
      </c>
      <c r="Z151" s="9">
        <v>1308517628265.4</v>
      </c>
      <c r="AA151" s="39"/>
      <c r="AB151" s="39"/>
      <c r="AC151" s="39"/>
      <c r="AD151" s="39"/>
      <c r="AE151" s="9">
        <v>1477938658819.26</v>
      </c>
      <c r="AF151" s="39"/>
      <c r="AG151" s="9">
        <v>1500765567394.3</v>
      </c>
      <c r="AH151" s="39"/>
      <c r="AI151" s="9">
        <v>1534061126034.643</v>
      </c>
      <c r="AJ151" s="39"/>
      <c r="AK151" s="9">
        <v>1611618264296.04</v>
      </c>
      <c r="AL151" s="39"/>
      <c r="AM151" s="9">
        <v>1684507041708.887</v>
      </c>
      <c r="AN151" s="48" t="e">
        <f t="shared" si="32"/>
        <v>#DIV/0!</v>
      </c>
      <c r="AO151" s="48" t="e">
        <f t="shared" si="23"/>
        <v>#DIV/0!</v>
      </c>
    </row>
    <row r="152" spans="1:41" ht="12.75">
      <c r="A152" s="112"/>
      <c r="B152" s="7" t="s">
        <v>51</v>
      </c>
      <c r="C152" s="7" t="s">
        <v>51</v>
      </c>
      <c r="D152" s="8">
        <v>24767048655.61805</v>
      </c>
      <c r="E152" s="8">
        <v>26276181918.27628</v>
      </c>
      <c r="F152" s="8">
        <v>28105784511.49568</v>
      </c>
      <c r="G152" s="8">
        <v>30532185093.24609</v>
      </c>
      <c r="H152" s="8">
        <v>34091234907.75488</v>
      </c>
      <c r="I152" s="8">
        <v>36707944032.44019</v>
      </c>
      <c r="J152" s="8">
        <v>38090290439.42408</v>
      </c>
      <c r="K152" s="8">
        <v>40470748438.82846</v>
      </c>
      <c r="L152" s="8">
        <v>43711534508.26453</v>
      </c>
      <c r="M152" s="8">
        <v>47010834376.09576</v>
      </c>
      <c r="N152" s="8">
        <v>53103780051.98129</v>
      </c>
      <c r="O152" s="8">
        <v>58704593960.18874</v>
      </c>
      <c r="P152" s="8">
        <v>67923000000</v>
      </c>
      <c r="Q152" s="8">
        <v>78532000000</v>
      </c>
      <c r="R152" s="8">
        <v>90420000000</v>
      </c>
      <c r="S152" s="8">
        <v>104981826397</v>
      </c>
      <c r="T152" s="8">
        <v>117131365619</v>
      </c>
      <c r="U152" s="8">
        <v>130467622933</v>
      </c>
      <c r="V152" s="8">
        <v>140027587725</v>
      </c>
      <c r="W152" s="8">
        <v>149372137541</v>
      </c>
      <c r="X152" s="8">
        <v>162293289814</v>
      </c>
      <c r="Y152" s="8">
        <v>177374658486</v>
      </c>
      <c r="Z152" s="8">
        <v>189334290598</v>
      </c>
      <c r="AA152" s="38"/>
      <c r="AB152" s="38"/>
      <c r="AC152" s="38"/>
      <c r="AD152" s="38"/>
      <c r="AE152" s="8">
        <v>179997875599</v>
      </c>
      <c r="AF152" s="38"/>
      <c r="AG152" s="8">
        <v>159652649590</v>
      </c>
      <c r="AH152" s="38"/>
      <c r="AI152" s="8">
        <v>156597576514.5563</v>
      </c>
      <c r="AJ152" s="38"/>
      <c r="AK152" s="8">
        <v>160051199762.1809</v>
      </c>
      <c r="AL152" s="38"/>
      <c r="AM152" s="8">
        <v>165926139706.6018</v>
      </c>
      <c r="AN152" s="48" t="e">
        <f t="shared" si="32"/>
        <v>#DIV/0!</v>
      </c>
      <c r="AO152" s="48" t="e">
        <f t="shared" si="23"/>
        <v>#DIV/0!</v>
      </c>
    </row>
    <row r="153" spans="1:41" ht="12.75">
      <c r="A153" s="112"/>
      <c r="B153" s="6" t="s">
        <v>52</v>
      </c>
      <c r="C153" s="6" t="s">
        <v>52</v>
      </c>
      <c r="D153" s="9" t="s">
        <v>38</v>
      </c>
      <c r="E153" s="9" t="s">
        <v>38</v>
      </c>
      <c r="F153" s="9" t="s">
        <v>38</v>
      </c>
      <c r="G153" s="9" t="s">
        <v>38</v>
      </c>
      <c r="H153" s="9" t="s">
        <v>38</v>
      </c>
      <c r="I153" s="9" t="s">
        <v>38</v>
      </c>
      <c r="J153" s="9" t="s">
        <v>38</v>
      </c>
      <c r="K153" s="9" t="s">
        <v>38</v>
      </c>
      <c r="L153" s="9" t="s">
        <v>38</v>
      </c>
      <c r="M153" s="9" t="s">
        <v>38</v>
      </c>
      <c r="N153" s="9">
        <v>289333827500</v>
      </c>
      <c r="O153" s="9">
        <v>335886389100</v>
      </c>
      <c r="P153" s="9">
        <v>374429376800</v>
      </c>
      <c r="Q153" s="9">
        <v>417416565900</v>
      </c>
      <c r="R153" s="9">
        <v>458369448800.0001</v>
      </c>
      <c r="S153" s="9">
        <v>508379755100</v>
      </c>
      <c r="T153" s="9">
        <v>517070436500</v>
      </c>
      <c r="U153" s="9">
        <v>535410776900</v>
      </c>
      <c r="V153" s="9">
        <v>540703691100</v>
      </c>
      <c r="W153" s="9">
        <v>568632807500</v>
      </c>
      <c r="X153" s="9">
        <v>602506933900</v>
      </c>
      <c r="Y153" s="9">
        <v>651415560700</v>
      </c>
      <c r="Z153" s="9">
        <v>690144380100</v>
      </c>
      <c r="AA153" s="39"/>
      <c r="AB153" s="39"/>
      <c r="AC153" s="39"/>
      <c r="AD153" s="39"/>
      <c r="AE153" s="9">
        <v>725860810300</v>
      </c>
      <c r="AF153" s="39"/>
      <c r="AG153" s="9">
        <v>768338538100</v>
      </c>
      <c r="AH153" s="39"/>
      <c r="AI153" s="9">
        <v>804116839599.0095</v>
      </c>
      <c r="AJ153" s="39"/>
      <c r="AK153" s="9">
        <v>848743672837.3287</v>
      </c>
      <c r="AL153" s="39"/>
      <c r="AM153" s="9">
        <v>905578992500.3171</v>
      </c>
      <c r="AN153" s="48" t="e">
        <f t="shared" si="32"/>
        <v>#DIV/0!</v>
      </c>
      <c r="AO153" s="48" t="e">
        <f t="shared" si="23"/>
        <v>#DIV/0!</v>
      </c>
    </row>
    <row r="154" spans="1:41" ht="12.75">
      <c r="A154" s="112"/>
      <c r="B154" s="7" t="s">
        <v>53</v>
      </c>
      <c r="C154" s="7" t="s">
        <v>53</v>
      </c>
      <c r="D154" s="8">
        <v>429877760417</v>
      </c>
      <c r="E154" s="8">
        <v>475781790896</v>
      </c>
      <c r="F154" s="8">
        <v>519298483728</v>
      </c>
      <c r="G154" s="8">
        <v>577642593612</v>
      </c>
      <c r="H154" s="8">
        <v>634754199764</v>
      </c>
      <c r="I154" s="8">
        <v>701465738053</v>
      </c>
      <c r="J154" s="8">
        <v>765916017707</v>
      </c>
      <c r="K154" s="8">
        <v>804805719710</v>
      </c>
      <c r="L154" s="8">
        <v>828829200349</v>
      </c>
      <c r="M154" s="8">
        <v>877806171088</v>
      </c>
      <c r="N154" s="8">
        <v>948126347985</v>
      </c>
      <c r="O154" s="8">
        <v>1003426419756</v>
      </c>
      <c r="P154" s="8">
        <v>1049146864452</v>
      </c>
      <c r="Q154" s="8">
        <v>1090546416724</v>
      </c>
      <c r="R154" s="8">
        <v>1125870086736</v>
      </c>
      <c r="S154" s="8">
        <v>1191837782165</v>
      </c>
      <c r="T154" s="8">
        <v>1248580231117</v>
      </c>
      <c r="U154" s="8">
        <v>1295157052934</v>
      </c>
      <c r="V154" s="8">
        <v>1336211047034</v>
      </c>
      <c r="W154" s="8">
        <v>1389993563355</v>
      </c>
      <c r="X154" s="8">
        <v>1429934549956</v>
      </c>
      <c r="Y154" s="8">
        <v>1486839064233</v>
      </c>
      <c r="Z154" s="8">
        <v>1546017363563</v>
      </c>
      <c r="AA154" s="38"/>
      <c r="AB154" s="38"/>
      <c r="AC154" s="38"/>
      <c r="AD154" s="38"/>
      <c r="AE154" s="8">
        <v>1567639814819</v>
      </c>
      <c r="AF154" s="38"/>
      <c r="AG154" s="8">
        <v>1520346578594</v>
      </c>
      <c r="AH154" s="38"/>
      <c r="AI154" s="8">
        <v>1546781341459.594</v>
      </c>
      <c r="AJ154" s="38"/>
      <c r="AK154" s="8">
        <v>1585352232801.647</v>
      </c>
      <c r="AL154" s="38"/>
      <c r="AM154" s="8">
        <v>1628804727685.878</v>
      </c>
      <c r="AN154" s="48" t="e">
        <f t="shared" si="32"/>
        <v>#DIV/0!</v>
      </c>
      <c r="AO154" s="48" t="e">
        <f t="shared" si="23"/>
        <v>#DIV/0!</v>
      </c>
    </row>
    <row r="155" spans="1:41" ht="12.75">
      <c r="A155" s="112"/>
      <c r="B155" s="7" t="s">
        <v>54</v>
      </c>
      <c r="C155" s="7" t="s">
        <v>54</v>
      </c>
      <c r="D155" s="9">
        <v>325401900000000</v>
      </c>
      <c r="E155" s="9">
        <v>340559500000000</v>
      </c>
      <c r="F155" s="9">
        <v>354170200000000</v>
      </c>
      <c r="G155" s="9">
        <v>380742800000000</v>
      </c>
      <c r="H155" s="9">
        <v>410122200000000</v>
      </c>
      <c r="I155" s="9">
        <v>442781000000000.1</v>
      </c>
      <c r="J155" s="9">
        <v>469421900000000</v>
      </c>
      <c r="K155" s="9">
        <v>480782800000000</v>
      </c>
      <c r="L155" s="9">
        <v>483711800000000</v>
      </c>
      <c r="M155" s="9">
        <v>488450300000000</v>
      </c>
      <c r="N155" s="9">
        <v>495165500000000.1</v>
      </c>
      <c r="O155" s="9">
        <v>505011800000000</v>
      </c>
      <c r="P155" s="9">
        <v>515644199999999.9</v>
      </c>
      <c r="Q155" s="9">
        <v>504905400000000</v>
      </c>
      <c r="R155" s="9">
        <v>497628500000000</v>
      </c>
      <c r="S155" s="9">
        <v>502989900000000</v>
      </c>
      <c r="T155" s="9">
        <v>497719700000000</v>
      </c>
      <c r="U155" s="9">
        <v>491312200000000</v>
      </c>
      <c r="V155" s="9">
        <v>490294000000000</v>
      </c>
      <c r="W155" s="9">
        <v>498328400000000</v>
      </c>
      <c r="X155" s="9">
        <v>501734500000000</v>
      </c>
      <c r="Y155" s="9">
        <v>507364700000000</v>
      </c>
      <c r="Z155" s="9">
        <v>515520400000000.1</v>
      </c>
      <c r="AA155" s="39"/>
      <c r="AB155" s="39"/>
      <c r="AC155" s="39"/>
      <c r="AD155" s="39"/>
      <c r="AE155" s="9">
        <v>505113000000000</v>
      </c>
      <c r="AF155" s="39"/>
      <c r="AG155" s="9">
        <v>474306500000000</v>
      </c>
      <c r="AH155" s="39"/>
      <c r="AI155" s="9">
        <v>482680508345190.3</v>
      </c>
      <c r="AJ155" s="39"/>
      <c r="AK155" s="9">
        <v>487005767252776.9</v>
      </c>
      <c r="AL155" s="39"/>
      <c r="AM155" s="9">
        <v>489636465958770.6</v>
      </c>
      <c r="AN155" s="48" t="e">
        <f t="shared" si="32"/>
        <v>#DIV/0!</v>
      </c>
      <c r="AO155" s="48" t="e">
        <f t="shared" si="23"/>
        <v>#DIV/0!</v>
      </c>
    </row>
    <row r="156" spans="1:41" ht="12.75">
      <c r="A156" s="112"/>
      <c r="B156" s="7" t="s">
        <v>55</v>
      </c>
      <c r="C156" s="7" t="s">
        <v>55</v>
      </c>
      <c r="D156" s="8">
        <v>85699100000000</v>
      </c>
      <c r="E156" s="8">
        <v>100254100000000</v>
      </c>
      <c r="F156" s="8">
        <v>117938100000000</v>
      </c>
      <c r="G156" s="8">
        <v>140524700000000</v>
      </c>
      <c r="H156" s="8">
        <v>158620000000000</v>
      </c>
      <c r="I156" s="8">
        <v>191382800000000</v>
      </c>
      <c r="J156" s="8">
        <v>231428300000000</v>
      </c>
      <c r="K156" s="8">
        <v>263993200000000</v>
      </c>
      <c r="L156" s="8">
        <v>298761500000000</v>
      </c>
      <c r="M156" s="8">
        <v>349972600000000</v>
      </c>
      <c r="N156" s="8">
        <v>409653600000000</v>
      </c>
      <c r="O156" s="8">
        <v>460952500000000</v>
      </c>
      <c r="P156" s="8">
        <v>506313700000000</v>
      </c>
      <c r="Q156" s="8">
        <v>501027200000000</v>
      </c>
      <c r="R156" s="8">
        <v>549005000000000</v>
      </c>
      <c r="S156" s="8">
        <v>603236000000000</v>
      </c>
      <c r="T156" s="8">
        <v>651415200000000</v>
      </c>
      <c r="U156" s="8">
        <v>720538900000000</v>
      </c>
      <c r="V156" s="8">
        <v>767113600000000</v>
      </c>
      <c r="W156" s="8">
        <v>826892800000000</v>
      </c>
      <c r="X156" s="8">
        <v>865241000000000</v>
      </c>
      <c r="Y156" s="8">
        <v>908743900000000</v>
      </c>
      <c r="Z156" s="8">
        <v>975013000000000</v>
      </c>
      <c r="AA156" s="38"/>
      <c r="AB156" s="38"/>
      <c r="AC156" s="38"/>
      <c r="AD156" s="38"/>
      <c r="AE156" s="8">
        <v>1026451800000000</v>
      </c>
      <c r="AF156" s="38"/>
      <c r="AG156" s="8">
        <v>1063059198357323</v>
      </c>
      <c r="AH156" s="38"/>
      <c r="AI156" s="8">
        <v>1165435951468513</v>
      </c>
      <c r="AJ156" s="38"/>
      <c r="AK156" s="8">
        <v>1237426002235516</v>
      </c>
      <c r="AL156" s="38"/>
      <c r="AM156" s="8">
        <v>1331698917916123</v>
      </c>
      <c r="AN156" s="48" t="e">
        <f t="shared" si="32"/>
        <v>#DIV/0!</v>
      </c>
      <c r="AO156" s="48" t="e">
        <f t="shared" si="23"/>
        <v>#DIV/0!</v>
      </c>
    </row>
    <row r="157" spans="1:41" ht="12.75">
      <c r="A157" s="112"/>
      <c r="B157" s="7" t="s">
        <v>56</v>
      </c>
      <c r="C157" s="7" t="s">
        <v>56</v>
      </c>
      <c r="D157" s="9">
        <v>6680158860.388552</v>
      </c>
      <c r="E157" s="9">
        <v>7340946671.205805</v>
      </c>
      <c r="F157" s="9">
        <v>7635795453.8797</v>
      </c>
      <c r="G157" s="9">
        <v>8511979908.541809</v>
      </c>
      <c r="H157" s="9">
        <v>9721789643.822412</v>
      </c>
      <c r="I157" s="9">
        <v>10496327518.90447</v>
      </c>
      <c r="J157" s="9">
        <v>11611520330.54905</v>
      </c>
      <c r="K157" s="9">
        <v>12263691141.95011</v>
      </c>
      <c r="L157" s="9">
        <v>13542096729.24569</v>
      </c>
      <c r="M157" s="9">
        <v>14557570448.09696</v>
      </c>
      <c r="N157" s="9">
        <v>15110419000</v>
      </c>
      <c r="O157" s="9">
        <v>15796632000</v>
      </c>
      <c r="P157" s="9">
        <v>16420773000</v>
      </c>
      <c r="Q157" s="9">
        <v>17414802000</v>
      </c>
      <c r="R157" s="9">
        <v>19886404000</v>
      </c>
      <c r="S157" s="9">
        <v>21999875000</v>
      </c>
      <c r="T157" s="9">
        <v>22572366000</v>
      </c>
      <c r="U157" s="9">
        <v>23992863000</v>
      </c>
      <c r="V157" s="9">
        <v>25834281000</v>
      </c>
      <c r="W157" s="9">
        <v>27455891000</v>
      </c>
      <c r="X157" s="9">
        <v>30282290000</v>
      </c>
      <c r="Y157" s="9">
        <v>33920093000</v>
      </c>
      <c r="Z157" s="9">
        <v>37490772000</v>
      </c>
      <c r="AA157" s="39"/>
      <c r="AB157" s="39"/>
      <c r="AC157" s="39"/>
      <c r="AD157" s="39"/>
      <c r="AE157" s="9">
        <v>39639629000</v>
      </c>
      <c r="AF157" s="39"/>
      <c r="AG157" s="9">
        <v>38044670000</v>
      </c>
      <c r="AH157" s="39"/>
      <c r="AI157" s="9">
        <v>39899293094.24071</v>
      </c>
      <c r="AJ157" s="39"/>
      <c r="AK157" s="9">
        <v>41237889289.4334</v>
      </c>
      <c r="AL157" s="39"/>
      <c r="AM157" s="9">
        <v>43361935580.23148</v>
      </c>
      <c r="AN157" s="48" t="e">
        <f t="shared" si="32"/>
        <v>#DIV/0!</v>
      </c>
      <c r="AO157" s="48" t="e">
        <f t="shared" si="23"/>
        <v>#DIV/0!</v>
      </c>
    </row>
    <row r="158" spans="1:41" ht="12.75">
      <c r="A158" s="112"/>
      <c r="B158" s="7" t="s">
        <v>57</v>
      </c>
      <c r="C158" s="7" t="s">
        <v>57</v>
      </c>
      <c r="D158" s="9">
        <v>199848844226.5328</v>
      </c>
      <c r="E158" s="9">
        <v>206300892077.5418</v>
      </c>
      <c r="F158" s="9">
        <v>208647000032.701</v>
      </c>
      <c r="G158" s="9">
        <v>217595999999.998</v>
      </c>
      <c r="H158" s="9">
        <v>230276999999.998</v>
      </c>
      <c r="I158" s="9">
        <v>243651999999.998</v>
      </c>
      <c r="J158" s="9">
        <v>257374999999.999</v>
      </c>
      <c r="K158" s="9">
        <v>268298999999.998</v>
      </c>
      <c r="L158" s="9">
        <v>276012999999.998</v>
      </c>
      <c r="M158" s="9">
        <v>290047999999.9981</v>
      </c>
      <c r="N158" s="9">
        <v>305260999999.999</v>
      </c>
      <c r="O158" s="9">
        <v>319754999999.998</v>
      </c>
      <c r="P158" s="9">
        <v>342236999999.999</v>
      </c>
      <c r="Q158" s="9">
        <v>362463999999.998</v>
      </c>
      <c r="R158" s="9">
        <v>386192999999.999</v>
      </c>
      <c r="S158" s="9">
        <v>417959999999.98</v>
      </c>
      <c r="T158" s="9">
        <v>447730999999.98</v>
      </c>
      <c r="U158" s="9">
        <v>465213999999.98</v>
      </c>
      <c r="V158" s="9">
        <v>476944999999.9899</v>
      </c>
      <c r="W158" s="9">
        <v>491183999999.98</v>
      </c>
      <c r="X158" s="9">
        <v>513406999999.9801</v>
      </c>
      <c r="Y158" s="9">
        <v>540215999999.98</v>
      </c>
      <c r="Z158" s="9">
        <v>571772999999.97</v>
      </c>
      <c r="AA158" s="39"/>
      <c r="AB158" s="39"/>
      <c r="AC158" s="39"/>
      <c r="AD158" s="39"/>
      <c r="AE158" s="9">
        <v>596225999999.98</v>
      </c>
      <c r="AF158" s="39"/>
      <c r="AG158" s="9">
        <v>571978999974.4701</v>
      </c>
      <c r="AH158" s="39"/>
      <c r="AI158" s="9">
        <v>590871584487.4957</v>
      </c>
      <c r="AJ158" s="39"/>
      <c r="AK158" s="9">
        <v>609368047391.0652</v>
      </c>
      <c r="AL158" s="39"/>
      <c r="AM158" s="9">
        <v>628943117194.9512</v>
      </c>
      <c r="AN158" s="48" t="e">
        <f t="shared" si="32"/>
        <v>#DIV/0!</v>
      </c>
      <c r="AO158" s="48" t="e">
        <f t="shared" si="23"/>
        <v>#DIV/0!</v>
      </c>
    </row>
    <row r="159" spans="1:41" ht="12.75">
      <c r="A159" s="112"/>
      <c r="B159" s="7" t="s">
        <v>58</v>
      </c>
      <c r="C159" s="7" t="s">
        <v>58</v>
      </c>
      <c r="D159" s="8">
        <v>46460042112.91715</v>
      </c>
      <c r="E159" s="8">
        <v>53884691803.12969</v>
      </c>
      <c r="F159" s="8">
        <v>61398086437.51988</v>
      </c>
      <c r="G159" s="8">
        <v>68120000000.00001</v>
      </c>
      <c r="H159" s="8">
        <v>72022000000</v>
      </c>
      <c r="I159" s="8">
        <v>74834000000</v>
      </c>
      <c r="J159" s="8">
        <v>73882000000</v>
      </c>
      <c r="K159" s="8">
        <v>75500000000</v>
      </c>
      <c r="L159" s="8">
        <v>81241000000</v>
      </c>
      <c r="M159" s="8">
        <v>87241000000</v>
      </c>
      <c r="N159" s="8">
        <v>93082000000</v>
      </c>
      <c r="O159" s="8">
        <v>98637000000</v>
      </c>
      <c r="P159" s="8">
        <v>102092000000</v>
      </c>
      <c r="Q159" s="8">
        <v>103651000000</v>
      </c>
      <c r="R159" s="8">
        <v>108850000000</v>
      </c>
      <c r="S159" s="8">
        <v>115830000000</v>
      </c>
      <c r="T159" s="8">
        <v>123570000000</v>
      </c>
      <c r="U159" s="8">
        <v>130871000000</v>
      </c>
      <c r="V159" s="8">
        <v>138899000000</v>
      </c>
      <c r="W159" s="8">
        <v>150111000000</v>
      </c>
      <c r="X159" s="8">
        <v>158325000000</v>
      </c>
      <c r="Y159" s="8">
        <v>165788000000</v>
      </c>
      <c r="Z159" s="8">
        <v>177986000000</v>
      </c>
      <c r="AA159" s="38"/>
      <c r="AB159" s="38"/>
      <c r="AC159" s="38"/>
      <c r="AD159" s="38"/>
      <c r="AE159" s="8">
        <v>183490000000</v>
      </c>
      <c r="AF159" s="38"/>
      <c r="AG159" s="8">
        <v>185628000000</v>
      </c>
      <c r="AH159" s="38"/>
      <c r="AI159" s="8">
        <v>195325472003.3172</v>
      </c>
      <c r="AJ159" s="38"/>
      <c r="AK159" s="8">
        <v>209205218481.9119</v>
      </c>
      <c r="AL159" s="38"/>
      <c r="AM159" s="8">
        <v>219010464426.7345</v>
      </c>
      <c r="AN159" s="48" t="e">
        <f t="shared" si="32"/>
        <v>#DIV/0!</v>
      </c>
      <c r="AO159" s="48" t="e">
        <f t="shared" si="23"/>
        <v>#DIV/0!</v>
      </c>
    </row>
    <row r="160" spans="1:41" ht="12.75">
      <c r="A160" s="112"/>
      <c r="B160" s="7" t="s">
        <v>59</v>
      </c>
      <c r="C160" s="7" t="s">
        <v>59</v>
      </c>
      <c r="D160" s="9">
        <v>552432000000</v>
      </c>
      <c r="E160" s="9">
        <v>570893000000</v>
      </c>
      <c r="F160" s="9">
        <v>622867000000</v>
      </c>
      <c r="G160" s="9">
        <v>652073000000</v>
      </c>
      <c r="H160" s="9">
        <v>695771000000</v>
      </c>
      <c r="I160" s="9">
        <v>736295000000</v>
      </c>
      <c r="J160" s="9">
        <v>775727000000</v>
      </c>
      <c r="K160" s="9">
        <v>797314000000</v>
      </c>
      <c r="L160" s="9">
        <v>838297000000</v>
      </c>
      <c r="M160" s="9">
        <v>878806000000</v>
      </c>
      <c r="N160" s="9">
        <v>943437000000</v>
      </c>
      <c r="O160" s="9">
        <v>1032989000000</v>
      </c>
      <c r="P160" s="9">
        <v>1119175000000</v>
      </c>
      <c r="Q160" s="9">
        <v>1140360000000</v>
      </c>
      <c r="R160" s="9">
        <v>1240425000000</v>
      </c>
      <c r="S160" s="9">
        <v>1481241000000</v>
      </c>
      <c r="T160" s="9">
        <v>1536888000000</v>
      </c>
      <c r="U160" s="9">
        <v>1532308000000</v>
      </c>
      <c r="V160" s="9">
        <v>1593825000000</v>
      </c>
      <c r="W160" s="9">
        <v>1743042000000</v>
      </c>
      <c r="X160" s="9">
        <v>1945715000000</v>
      </c>
      <c r="Y160" s="9">
        <v>2159573000000</v>
      </c>
      <c r="Z160" s="9">
        <v>2271608000000</v>
      </c>
      <c r="AA160" s="39"/>
      <c r="AB160" s="39"/>
      <c r="AC160" s="39"/>
      <c r="AD160" s="39"/>
      <c r="AE160" s="9">
        <v>2516800000000</v>
      </c>
      <c r="AF160" s="39"/>
      <c r="AG160" s="9">
        <v>2380715000000</v>
      </c>
      <c r="AH160" s="39"/>
      <c r="AI160" s="9">
        <v>2492864789813.83</v>
      </c>
      <c r="AJ160" s="39"/>
      <c r="AK160" s="9">
        <v>2607404616786.282</v>
      </c>
      <c r="AL160" s="39"/>
      <c r="AM160" s="9">
        <v>2728423809352.222</v>
      </c>
      <c r="AN160" s="48" t="e">
        <f t="shared" si="32"/>
        <v>#DIV/0!</v>
      </c>
      <c r="AO160" s="48" t="e">
        <f t="shared" si="23"/>
        <v>#DIV/0!</v>
      </c>
    </row>
    <row r="161" spans="1:41" ht="12.75">
      <c r="A161" s="112"/>
      <c r="B161" s="7" t="s">
        <v>60</v>
      </c>
      <c r="C161" s="7" t="s">
        <v>60</v>
      </c>
      <c r="D161" s="8" t="s">
        <v>38</v>
      </c>
      <c r="E161" s="8" t="s">
        <v>38</v>
      </c>
      <c r="F161" s="8" t="s">
        <v>38</v>
      </c>
      <c r="G161" s="8" t="s">
        <v>38</v>
      </c>
      <c r="H161" s="8" t="s">
        <v>38</v>
      </c>
      <c r="I161" s="8">
        <v>61329316685.7782</v>
      </c>
      <c r="J161" s="8">
        <v>88537386167.83893</v>
      </c>
      <c r="K161" s="8">
        <v>125822133271.1032</v>
      </c>
      <c r="L161" s="8">
        <v>170522496315.3639</v>
      </c>
      <c r="M161" s="8">
        <v>246400847556.4558</v>
      </c>
      <c r="N161" s="8">
        <v>337261600000</v>
      </c>
      <c r="O161" s="8">
        <v>421368200000</v>
      </c>
      <c r="P161" s="8">
        <v>513849200000</v>
      </c>
      <c r="Q161" s="8">
        <v>598688400000</v>
      </c>
      <c r="R161" s="8">
        <v>662962800000</v>
      </c>
      <c r="S161" s="8">
        <v>742901400000</v>
      </c>
      <c r="T161" s="8">
        <v>780793000000</v>
      </c>
      <c r="U161" s="8">
        <v>809330400000</v>
      </c>
      <c r="V161" s="8">
        <v>844215900000</v>
      </c>
      <c r="W161" s="8">
        <v>922332200000</v>
      </c>
      <c r="X161" s="8">
        <v>982792700000</v>
      </c>
      <c r="Y161" s="8">
        <v>1059439300000</v>
      </c>
      <c r="Z161" s="8">
        <v>1176646500000</v>
      </c>
      <c r="AA161" s="38"/>
      <c r="AB161" s="38"/>
      <c r="AC161" s="38"/>
      <c r="AD161" s="38"/>
      <c r="AE161" s="8">
        <v>1273721800000</v>
      </c>
      <c r="AF161" s="38"/>
      <c r="AG161" s="8">
        <v>1341131600000</v>
      </c>
      <c r="AH161" s="38"/>
      <c r="AI161" s="8">
        <v>1415359295648.124</v>
      </c>
      <c r="AJ161" s="38"/>
      <c r="AK161" s="8">
        <v>1516249000418.883</v>
      </c>
      <c r="AL161" s="38"/>
      <c r="AM161" s="8">
        <v>1632301282821.217</v>
      </c>
      <c r="AN161" s="48" t="e">
        <f t="shared" si="32"/>
        <v>#DIV/0!</v>
      </c>
      <c r="AO161" s="48" t="e">
        <f t="shared" si="23"/>
        <v>#DIV/0!</v>
      </c>
    </row>
    <row r="162" spans="1:41" ht="12.75">
      <c r="A162" s="112"/>
      <c r="B162" s="7" t="s">
        <v>61</v>
      </c>
      <c r="C162" s="7" t="s">
        <v>61</v>
      </c>
      <c r="D162" s="9">
        <v>22713491857.35822</v>
      </c>
      <c r="E162" s="9">
        <v>28491568229.9997</v>
      </c>
      <c r="F162" s="9">
        <v>33370034450.98159</v>
      </c>
      <c r="G162" s="9">
        <v>39874083804.82665</v>
      </c>
      <c r="H162" s="9">
        <v>46904522734.21892</v>
      </c>
      <c r="I162" s="9">
        <v>55166499389.51602</v>
      </c>
      <c r="J162" s="9">
        <v>63383537594.70319</v>
      </c>
      <c r="K162" s="9">
        <v>71408026532.15459</v>
      </c>
      <c r="L162" s="9">
        <v>75108699006.65373</v>
      </c>
      <c r="M162" s="9">
        <v>81352246660.2891</v>
      </c>
      <c r="N162" s="9">
        <v>87745100000</v>
      </c>
      <c r="O162" s="9">
        <v>93087000000</v>
      </c>
      <c r="P162" s="9">
        <v>100981400000</v>
      </c>
      <c r="Q162" s="9">
        <v>110104200000</v>
      </c>
      <c r="R162" s="9">
        <v>118370200000</v>
      </c>
      <c r="S162" s="9">
        <v>127007500000</v>
      </c>
      <c r="T162" s="9">
        <v>134136900000</v>
      </c>
      <c r="U162" s="9">
        <v>140142100000</v>
      </c>
      <c r="V162" s="9">
        <v>143014600000</v>
      </c>
      <c r="W162" s="9">
        <v>148827000000</v>
      </c>
      <c r="X162" s="9">
        <v>153728500000</v>
      </c>
      <c r="Y162" s="9">
        <v>160273400000</v>
      </c>
      <c r="Z162" s="9">
        <v>168736900000</v>
      </c>
      <c r="AA162" s="39"/>
      <c r="AB162" s="39"/>
      <c r="AC162" s="39"/>
      <c r="AD162" s="39"/>
      <c r="AE162" s="9">
        <v>172103500000</v>
      </c>
      <c r="AF162" s="39"/>
      <c r="AG162" s="9">
        <v>168131087493.32</v>
      </c>
      <c r="AH162" s="39"/>
      <c r="AI162" s="9">
        <v>172485352396.5272</v>
      </c>
      <c r="AJ162" s="39"/>
      <c r="AK162" s="9">
        <v>174361542238.2545</v>
      </c>
      <c r="AL162" s="39"/>
      <c r="AM162" s="9">
        <v>179589587828.5386</v>
      </c>
      <c r="AN162" s="48" t="e">
        <f t="shared" si="32"/>
        <v>#DIV/0!</v>
      </c>
      <c r="AO162" s="48" t="e">
        <f t="shared" si="23"/>
        <v>#DIV/0!</v>
      </c>
    </row>
    <row r="163" spans="1:41" ht="12.75">
      <c r="A163" s="112"/>
      <c r="B163" s="7" t="s">
        <v>62</v>
      </c>
      <c r="C163" s="7" t="s">
        <v>62</v>
      </c>
      <c r="D163" s="8" t="s">
        <v>38</v>
      </c>
      <c r="E163" s="8" t="s">
        <v>38</v>
      </c>
      <c r="F163" s="8" t="s">
        <v>38</v>
      </c>
      <c r="G163" s="8" t="s">
        <v>38</v>
      </c>
      <c r="H163" s="8" t="s">
        <v>38</v>
      </c>
      <c r="I163" s="8" t="s">
        <v>38</v>
      </c>
      <c r="J163" s="8" t="s">
        <v>38</v>
      </c>
      <c r="K163" s="8" t="s">
        <v>38</v>
      </c>
      <c r="L163" s="8">
        <v>13777896808.90567</v>
      </c>
      <c r="M163" s="8">
        <v>16600790477.14367</v>
      </c>
      <c r="N163" s="8">
        <v>19308803027.2852</v>
      </c>
      <c r="O163" s="8">
        <v>21514804487.8177</v>
      </c>
      <c r="P163" s="8">
        <v>23852187479.2536</v>
      </c>
      <c r="Q163" s="8">
        <v>26154052977.4944</v>
      </c>
      <c r="R163" s="8">
        <v>28087465976.2332</v>
      </c>
      <c r="S163" s="8">
        <v>31151795791.011</v>
      </c>
      <c r="T163" s="8">
        <v>33855241319.79</v>
      </c>
      <c r="U163" s="8">
        <v>36780289450.9725</v>
      </c>
      <c r="V163" s="8">
        <v>40582553276.2387</v>
      </c>
      <c r="W163" s="8">
        <v>45128228108.609</v>
      </c>
      <c r="X163" s="8">
        <v>49279990705.70001</v>
      </c>
      <c r="Y163" s="8">
        <v>55045542056.694</v>
      </c>
      <c r="Z163" s="8">
        <v>61547068976.962</v>
      </c>
      <c r="AA163" s="38"/>
      <c r="AB163" s="38"/>
      <c r="AC163" s="38"/>
      <c r="AD163" s="38"/>
      <c r="AE163" s="8">
        <v>67221038305.78101</v>
      </c>
      <c r="AF163" s="38"/>
      <c r="AG163" s="8">
        <v>63331619999.99799</v>
      </c>
      <c r="AH163" s="38"/>
      <c r="AI163" s="8">
        <v>65986681520.51823</v>
      </c>
      <c r="AJ163" s="38"/>
      <c r="AK163" s="8">
        <v>69790510149.7409</v>
      </c>
      <c r="AL163" s="38"/>
      <c r="AM163" s="8">
        <v>74595099573.16281</v>
      </c>
      <c r="AN163" s="48" t="e">
        <f t="shared" si="32"/>
        <v>#DIV/0!</v>
      </c>
      <c r="AO163" s="48" t="e">
        <f t="shared" si="23"/>
        <v>#DIV/0!</v>
      </c>
    </row>
    <row r="164" spans="1:41" ht="12.75">
      <c r="A164" s="112"/>
      <c r="B164" s="7" t="s">
        <v>63</v>
      </c>
      <c r="C164" s="7" t="s">
        <v>63</v>
      </c>
      <c r="D164" s="9" t="s">
        <v>38</v>
      </c>
      <c r="E164" s="9" t="s">
        <v>38</v>
      </c>
      <c r="F164" s="9" t="s">
        <v>38</v>
      </c>
      <c r="G164" s="9" t="s">
        <v>38</v>
      </c>
      <c r="H164" s="9" t="s">
        <v>38</v>
      </c>
      <c r="I164" s="9">
        <v>842364918.8217254</v>
      </c>
      <c r="J164" s="9">
        <v>1495863232.03858</v>
      </c>
      <c r="K164" s="9">
        <v>4358046798.112398</v>
      </c>
      <c r="L164" s="9">
        <v>6143837136.158455</v>
      </c>
      <c r="M164" s="9">
        <v>7932932511.204598</v>
      </c>
      <c r="N164" s="9">
        <v>10294253985.2655</v>
      </c>
      <c r="O164" s="9">
        <v>11866182104.2604</v>
      </c>
      <c r="P164" s="9">
        <v>13508447615.064</v>
      </c>
      <c r="Q164" s="9">
        <v>14969141822.9253</v>
      </c>
      <c r="R164" s="9">
        <v>16806814635.6227</v>
      </c>
      <c r="S164" s="9">
        <v>18480665033.8827</v>
      </c>
      <c r="T164" s="9">
        <v>20654261389.9283</v>
      </c>
      <c r="U164" s="9">
        <v>23128457126.2266</v>
      </c>
      <c r="V164" s="9">
        <v>25114037954.2277</v>
      </c>
      <c r="W164" s="9">
        <v>27073393029.2153</v>
      </c>
      <c r="X164" s="9">
        <v>28749595709.9815</v>
      </c>
      <c r="Y164" s="9">
        <v>31050394276.0441</v>
      </c>
      <c r="Z164" s="9">
        <v>34568238944.06661</v>
      </c>
      <c r="AA164" s="39"/>
      <c r="AB164" s="39"/>
      <c r="AC164" s="39"/>
      <c r="AD164" s="39"/>
      <c r="AE164" s="9">
        <v>37304668513.69659</v>
      </c>
      <c r="AF164" s="39"/>
      <c r="AG164" s="9">
        <v>35384359839.1325</v>
      </c>
      <c r="AH164" s="39"/>
      <c r="AI164" s="9">
        <v>35938030685.49878</v>
      </c>
      <c r="AJ164" s="39"/>
      <c r="AK164" s="9">
        <v>37005910921.95808</v>
      </c>
      <c r="AL164" s="39"/>
      <c r="AM164" s="9">
        <v>38726000850.96643</v>
      </c>
      <c r="AN164" s="48" t="e">
        <f t="shared" si="32"/>
        <v>#DIV/0!</v>
      </c>
      <c r="AO164" s="48" t="e">
        <f t="shared" si="23"/>
        <v>#DIV/0!</v>
      </c>
    </row>
    <row r="165" spans="1:41" ht="12.75">
      <c r="A165" s="112"/>
      <c r="B165" s="7" t="s">
        <v>64</v>
      </c>
      <c r="C165" s="7" t="s">
        <v>64</v>
      </c>
      <c r="D165" s="8">
        <v>179400722986.9252</v>
      </c>
      <c r="E165" s="8">
        <v>205391012384.99</v>
      </c>
      <c r="F165" s="8">
        <v>229671293354.3176</v>
      </c>
      <c r="G165" s="8">
        <v>255694271085.5483</v>
      </c>
      <c r="H165" s="8">
        <v>286529584365.0352</v>
      </c>
      <c r="I165" s="8">
        <v>319141304250.0023</v>
      </c>
      <c r="J165" s="8">
        <v>349966402425.3748</v>
      </c>
      <c r="K165" s="8">
        <v>376924062183.0658</v>
      </c>
      <c r="L165" s="8">
        <v>389957513522.5269</v>
      </c>
      <c r="M165" s="8">
        <v>414744463655.9247</v>
      </c>
      <c r="N165" s="8">
        <v>447205000000</v>
      </c>
      <c r="O165" s="8">
        <v>473855000000</v>
      </c>
      <c r="P165" s="8">
        <v>503921000000</v>
      </c>
      <c r="Q165" s="8">
        <v>539493000000</v>
      </c>
      <c r="R165" s="8">
        <v>579942000000</v>
      </c>
      <c r="S165" s="8">
        <v>630263000000</v>
      </c>
      <c r="T165" s="8">
        <v>680678000000</v>
      </c>
      <c r="U165" s="8">
        <v>729206000000</v>
      </c>
      <c r="V165" s="8">
        <v>782929000000</v>
      </c>
      <c r="W165" s="8">
        <v>841042000000</v>
      </c>
      <c r="X165" s="8">
        <v>908792000000</v>
      </c>
      <c r="Y165" s="8">
        <v>984284000000</v>
      </c>
      <c r="Z165" s="8">
        <v>1053537000000</v>
      </c>
      <c r="AA165" s="38"/>
      <c r="AB165" s="38"/>
      <c r="AC165" s="38"/>
      <c r="AD165" s="38"/>
      <c r="AE165" s="8">
        <v>1088124000000</v>
      </c>
      <c r="AF165" s="38"/>
      <c r="AG165" s="8">
        <v>1053914000000</v>
      </c>
      <c r="AH165" s="38"/>
      <c r="AI165" s="8">
        <v>1055960629765.911</v>
      </c>
      <c r="AJ165" s="38"/>
      <c r="AK165" s="8">
        <v>1066970843207.678</v>
      </c>
      <c r="AL165" s="38"/>
      <c r="AM165" s="8">
        <v>1089330212226.523</v>
      </c>
      <c r="AN165" s="48" t="e">
        <f t="shared" si="32"/>
        <v>#DIV/0!</v>
      </c>
      <c r="AO165" s="48" t="e">
        <f t="shared" si="23"/>
        <v>#DIV/0!</v>
      </c>
    </row>
    <row r="166" spans="1:41" ht="12.75">
      <c r="A166" s="112"/>
      <c r="B166" s="7" t="s">
        <v>65</v>
      </c>
      <c r="C166" s="7" t="s">
        <v>65</v>
      </c>
      <c r="D166" s="9">
        <v>913816000000</v>
      </c>
      <c r="E166" s="9">
        <v>1001737000000</v>
      </c>
      <c r="F166" s="9">
        <v>1087207000000</v>
      </c>
      <c r="G166" s="9">
        <v>1187407000000</v>
      </c>
      <c r="H166" s="9">
        <v>1317725000000</v>
      </c>
      <c r="I166" s="9">
        <v>1446900000000</v>
      </c>
      <c r="J166" s="9">
        <v>1559450000000</v>
      </c>
      <c r="K166" s="9">
        <v>1555801000000</v>
      </c>
      <c r="L166" s="9">
        <v>1572541000000</v>
      </c>
      <c r="M166" s="9">
        <v>1678588000000</v>
      </c>
      <c r="N166" s="9">
        <v>1809575000000</v>
      </c>
      <c r="O166" s="9">
        <v>1853915000000</v>
      </c>
      <c r="P166" s="9">
        <v>1932988000000</v>
      </c>
      <c r="Q166" s="9">
        <v>2025024000000</v>
      </c>
      <c r="R166" s="9">
        <v>2138421000000</v>
      </c>
      <c r="S166" s="9">
        <v>2265447000000</v>
      </c>
      <c r="T166" s="9">
        <v>2348419000000</v>
      </c>
      <c r="U166" s="9">
        <v>2443630000000</v>
      </c>
      <c r="V166" s="9">
        <v>2544867000000</v>
      </c>
      <c r="W166" s="9">
        <v>2660957000000</v>
      </c>
      <c r="X166" s="9">
        <v>2769375000000</v>
      </c>
      <c r="Y166" s="9">
        <v>2944480000000</v>
      </c>
      <c r="Z166" s="9">
        <v>3126018000000</v>
      </c>
      <c r="AA166" s="39"/>
      <c r="AB166" s="39"/>
      <c r="AC166" s="39"/>
      <c r="AD166" s="39"/>
      <c r="AE166" s="9">
        <v>3213659000000</v>
      </c>
      <c r="AF166" s="39"/>
      <c r="AG166" s="9">
        <v>3108002000000.001</v>
      </c>
      <c r="AH166" s="39"/>
      <c r="AI166" s="9">
        <v>3278837608119.203</v>
      </c>
      <c r="AJ166" s="39"/>
      <c r="AK166" s="9">
        <v>3427369863968.791</v>
      </c>
      <c r="AL166" s="39"/>
      <c r="AM166" s="9">
        <v>3597458513856.331</v>
      </c>
      <c r="AN166" s="48" t="e">
        <f t="shared" si="32"/>
        <v>#DIV/0!</v>
      </c>
      <c r="AO166" s="48" t="e">
        <f t="shared" si="23"/>
        <v>#DIV/0!</v>
      </c>
    </row>
    <row r="167" spans="1:41" ht="12.75">
      <c r="A167" s="112"/>
      <c r="B167" s="7" t="s">
        <v>66</v>
      </c>
      <c r="C167" s="7" t="s">
        <v>66</v>
      </c>
      <c r="D167" s="8">
        <v>244420819610</v>
      </c>
      <c r="E167" s="8">
        <v>256518742620</v>
      </c>
      <c r="F167" s="8">
        <v>266301694810</v>
      </c>
      <c r="G167" s="8">
        <v>282703981680</v>
      </c>
      <c r="H167" s="8">
        <v>305147944800</v>
      </c>
      <c r="I167" s="8">
        <v>330925051210</v>
      </c>
      <c r="J167" s="8">
        <v>345596584480</v>
      </c>
      <c r="K167" s="8">
        <v>352931151120</v>
      </c>
      <c r="L167" s="8">
        <v>360667115420</v>
      </c>
      <c r="M167" s="8">
        <v>369581384000</v>
      </c>
      <c r="N167" s="8">
        <v>373598910310</v>
      </c>
      <c r="O167" s="8">
        <v>376672935730</v>
      </c>
      <c r="P167" s="8">
        <v>383990849850</v>
      </c>
      <c r="Q167" s="8">
        <v>395262504740</v>
      </c>
      <c r="R167" s="8">
        <v>402907406800</v>
      </c>
      <c r="S167" s="8">
        <v>422062755400</v>
      </c>
      <c r="T167" s="8">
        <v>430320695600</v>
      </c>
      <c r="U167" s="8">
        <v>434258371000</v>
      </c>
      <c r="V167" s="8">
        <v>437731068100</v>
      </c>
      <c r="W167" s="8">
        <v>451378834600</v>
      </c>
      <c r="X167" s="8">
        <v>463799361100</v>
      </c>
      <c r="Y167" s="8">
        <v>490544467300</v>
      </c>
      <c r="Z167" s="8">
        <v>521100581100</v>
      </c>
      <c r="AA167" s="38"/>
      <c r="AB167" s="38"/>
      <c r="AC167" s="38"/>
      <c r="AD167" s="38"/>
      <c r="AE167" s="8">
        <v>544195622600</v>
      </c>
      <c r="AF167" s="38"/>
      <c r="AG167" s="8">
        <v>535282367916.3749</v>
      </c>
      <c r="AH167" s="38"/>
      <c r="AI167" s="8">
        <v>550263092584.7544</v>
      </c>
      <c r="AJ167" s="38"/>
      <c r="AK167" s="8">
        <v>566281027182.4806</v>
      </c>
      <c r="AL167" s="38"/>
      <c r="AM167" s="8">
        <v>584649415287.6794</v>
      </c>
      <c r="AN167" s="48" t="e">
        <f t="shared" si="32"/>
        <v>#DIV/0!</v>
      </c>
      <c r="AO167" s="48" t="e">
        <f t="shared" si="23"/>
        <v>#DIV/0!</v>
      </c>
    </row>
    <row r="168" spans="1:41" ht="12.75">
      <c r="A168" s="112"/>
      <c r="B168" s="7" t="s">
        <v>67</v>
      </c>
      <c r="C168" s="7" t="s">
        <v>67</v>
      </c>
      <c r="D168" s="8">
        <v>361758000000</v>
      </c>
      <c r="E168" s="8">
        <v>389149000000</v>
      </c>
      <c r="F168" s="8">
        <v>428665000000</v>
      </c>
      <c r="G168" s="8">
        <v>478510000000</v>
      </c>
      <c r="H168" s="8">
        <v>525274000000</v>
      </c>
      <c r="I168" s="8">
        <v>570283000000</v>
      </c>
      <c r="J168" s="8">
        <v>598664000000</v>
      </c>
      <c r="K168" s="8">
        <v>622080000000</v>
      </c>
      <c r="L168" s="8">
        <v>654196000000</v>
      </c>
      <c r="M168" s="8">
        <v>692987000000</v>
      </c>
      <c r="N168" s="8">
        <v>733266000000</v>
      </c>
      <c r="O168" s="8">
        <v>781726000000</v>
      </c>
      <c r="P168" s="8">
        <v>830094000000</v>
      </c>
      <c r="Q168" s="8">
        <v>879102000000</v>
      </c>
      <c r="R168" s="8">
        <v>928730000000</v>
      </c>
      <c r="S168" s="8">
        <v>976533000000</v>
      </c>
      <c r="T168" s="8">
        <v>1021828000000</v>
      </c>
      <c r="U168" s="8">
        <v>1075564000000</v>
      </c>
      <c r="V168" s="8">
        <v>1139746000000</v>
      </c>
      <c r="W168" s="8">
        <v>1202956000000</v>
      </c>
      <c r="X168" s="8">
        <v>1254058000000</v>
      </c>
      <c r="Y168" s="8">
        <v>1328363000000</v>
      </c>
      <c r="Z168" s="8">
        <v>1404845000000</v>
      </c>
      <c r="AA168" s="38"/>
      <c r="AB168" s="38"/>
      <c r="AC168" s="38"/>
      <c r="AD168" s="38"/>
      <c r="AE168" s="8">
        <v>1445580000000</v>
      </c>
      <c r="AF168" s="38"/>
      <c r="AG168" s="8">
        <v>1392634000000</v>
      </c>
      <c r="AH168" s="38"/>
      <c r="AI168" s="8">
        <v>1463991089097.888</v>
      </c>
      <c r="AJ168" s="38"/>
      <c r="AK168" s="8">
        <v>1518283393635.461</v>
      </c>
      <c r="AL168" s="38"/>
      <c r="AM168" s="8">
        <v>1567306386785.704</v>
      </c>
      <c r="AN168" s="48" t="e">
        <f t="shared" si="32"/>
        <v>#DIV/0!</v>
      </c>
      <c r="AO168" s="48" t="e">
        <f t="shared" si="23"/>
        <v>#DIV/0!</v>
      </c>
    </row>
    <row r="169" spans="1:41" ht="12.75">
      <c r="A169" s="112"/>
      <c r="B169" s="7" t="s">
        <v>68</v>
      </c>
      <c r="C169" s="7" t="s">
        <v>68</v>
      </c>
      <c r="D169" s="9">
        <v>4217475000000</v>
      </c>
      <c r="E169" s="9">
        <v>4460050000000</v>
      </c>
      <c r="F169" s="9">
        <v>4736350000000</v>
      </c>
      <c r="G169" s="9">
        <v>5100425000000</v>
      </c>
      <c r="H169" s="9">
        <v>5482125000000</v>
      </c>
      <c r="I169" s="9">
        <v>5800525000000</v>
      </c>
      <c r="J169" s="9">
        <v>5992100000000</v>
      </c>
      <c r="K169" s="9">
        <v>6342300000000</v>
      </c>
      <c r="L169" s="9">
        <v>6667325000000</v>
      </c>
      <c r="M169" s="9">
        <v>7085150000000</v>
      </c>
      <c r="N169" s="9">
        <v>7414625000000</v>
      </c>
      <c r="O169" s="9">
        <v>7838475000000</v>
      </c>
      <c r="P169" s="9">
        <v>8332350000000</v>
      </c>
      <c r="Q169" s="9">
        <v>8793475000000</v>
      </c>
      <c r="R169" s="9">
        <v>9353500000000</v>
      </c>
      <c r="S169" s="9">
        <v>9951475000000</v>
      </c>
      <c r="T169" s="9">
        <v>10286175000000</v>
      </c>
      <c r="U169" s="9">
        <v>10642300000000</v>
      </c>
      <c r="V169" s="9">
        <v>11142175000000</v>
      </c>
      <c r="W169" s="9">
        <v>11867750000000</v>
      </c>
      <c r="X169" s="9">
        <v>12638375000000</v>
      </c>
      <c r="Y169" s="9">
        <v>13398925000000</v>
      </c>
      <c r="Z169" s="9">
        <v>14061800000000</v>
      </c>
      <c r="AA169" s="39"/>
      <c r="AB169" s="39"/>
      <c r="AC169" s="39"/>
      <c r="AD169" s="39"/>
      <c r="AE169" s="9">
        <v>14369075000000</v>
      </c>
      <c r="AF169" s="39"/>
      <c r="AG169" s="9">
        <v>14119050000000</v>
      </c>
      <c r="AH169" s="39"/>
      <c r="AI169" s="9">
        <v>14647960531582.3</v>
      </c>
      <c r="AJ169" s="39"/>
      <c r="AK169" s="9">
        <v>15153142872829.13</v>
      </c>
      <c r="AL169" s="39"/>
      <c r="AM169" s="9">
        <v>15774534935032.51</v>
      </c>
      <c r="AN169" s="48" t="e">
        <f t="shared" si="32"/>
        <v>#DIV/0!</v>
      </c>
      <c r="AO169" s="48" t="e">
        <f t="shared" si="23"/>
        <v>#DIV/0!</v>
      </c>
    </row>
    <row r="170" spans="1:41" ht="13.5">
      <c r="A170" s="112"/>
      <c r="B170" s="7" t="s">
        <v>69</v>
      </c>
      <c r="C170" s="5" t="s">
        <v>48</v>
      </c>
      <c r="D170" s="8">
        <v>8027303802669.496</v>
      </c>
      <c r="E170" s="8">
        <v>8823853845971.293</v>
      </c>
      <c r="F170" s="8">
        <v>9935965909952.928</v>
      </c>
      <c r="G170" s="8">
        <v>11254328127613.1</v>
      </c>
      <c r="H170" s="8">
        <v>12432036686312.38</v>
      </c>
      <c r="I170" s="8">
        <v>13644619855942.8</v>
      </c>
      <c r="J170" s="8">
        <v>14723819437007.62</v>
      </c>
      <c r="K170" s="8">
        <v>15819506812428.7</v>
      </c>
      <c r="L170" s="8">
        <v>16785303550530.52</v>
      </c>
      <c r="M170" s="8">
        <v>18168766336392.54</v>
      </c>
      <c r="N170" s="8">
        <v>19639565569471.84</v>
      </c>
      <c r="O170" s="8">
        <v>21203549220124.79</v>
      </c>
      <c r="P170" s="8">
        <v>22906093646412.18</v>
      </c>
      <c r="Q170" s="8">
        <v>24368105943283.05</v>
      </c>
      <c r="R170" s="8">
        <v>25908511692089.88</v>
      </c>
      <c r="S170" s="8">
        <v>27818421238810.82</v>
      </c>
      <c r="T170" s="8">
        <v>29053770210499.56</v>
      </c>
      <c r="U170" s="8">
        <v>30276849152773.09</v>
      </c>
      <c r="V170" s="8">
        <v>31658653871145.2</v>
      </c>
      <c r="W170" s="8">
        <v>33528039176477.78</v>
      </c>
      <c r="X170" s="8">
        <v>35282114682074.17</v>
      </c>
      <c r="Y170" s="8">
        <v>37351833327996.47</v>
      </c>
      <c r="Z170" s="8">
        <v>39353994136239.27</v>
      </c>
      <c r="AA170" s="38"/>
      <c r="AB170" s="38"/>
      <c r="AC170" s="38"/>
      <c r="AD170" s="38"/>
      <c r="AE170" s="8">
        <v>40480629337845.49</v>
      </c>
      <c r="AF170" s="38"/>
      <c r="AG170" s="8">
        <v>39517548980929.91</v>
      </c>
      <c r="AH170" s="38"/>
      <c r="AI170" s="8">
        <v>41207919919427.98</v>
      </c>
      <c r="AJ170" s="38"/>
      <c r="AK170" s="8">
        <v>42746444258889.09</v>
      </c>
      <c r="AL170" s="38"/>
      <c r="AM170" s="8">
        <v>44516753985962.48</v>
      </c>
      <c r="AN170" s="48" t="e">
        <f t="shared" si="32"/>
        <v>#DIV/0!</v>
      </c>
      <c r="AO170" s="48" t="e">
        <f t="shared" si="23"/>
        <v>#DIV/0!</v>
      </c>
    </row>
    <row r="171" spans="1:41" ht="13.5">
      <c r="A171" s="112"/>
      <c r="B171" s="7" t="s">
        <v>72</v>
      </c>
      <c r="C171" s="5" t="s">
        <v>48</v>
      </c>
      <c r="D171" s="9" t="s">
        <v>38</v>
      </c>
      <c r="E171" s="9" t="s">
        <v>38</v>
      </c>
      <c r="F171" s="9" t="s">
        <v>38</v>
      </c>
      <c r="G171" s="9" t="s">
        <v>38</v>
      </c>
      <c r="H171" s="9" t="s">
        <v>38</v>
      </c>
      <c r="I171" s="9" t="s">
        <v>38</v>
      </c>
      <c r="J171" s="9" t="s">
        <v>38</v>
      </c>
      <c r="K171" s="9" t="s">
        <v>38</v>
      </c>
      <c r="L171" s="9" t="s">
        <v>38</v>
      </c>
      <c r="M171" s="9" t="s">
        <v>38</v>
      </c>
      <c r="N171" s="9">
        <v>705641000000</v>
      </c>
      <c r="O171" s="9">
        <v>843964999999.9999</v>
      </c>
      <c r="P171" s="9">
        <v>939147000000</v>
      </c>
      <c r="Q171" s="9">
        <v>979275000000</v>
      </c>
      <c r="R171" s="9">
        <v>1064999000000</v>
      </c>
      <c r="S171" s="9">
        <v>1179481000000</v>
      </c>
      <c r="T171" s="9">
        <v>1302136000000</v>
      </c>
      <c r="U171" s="9">
        <v>1477822000000</v>
      </c>
      <c r="V171" s="9">
        <v>1699948000000</v>
      </c>
      <c r="W171" s="9">
        <v>1941498000000</v>
      </c>
      <c r="X171" s="9">
        <v>2147239000000</v>
      </c>
      <c r="Y171" s="9">
        <v>2369483000000</v>
      </c>
      <c r="Z171" s="9">
        <v>2661344000000</v>
      </c>
      <c r="AA171" s="39"/>
      <c r="AB171" s="39"/>
      <c r="AC171" s="39"/>
      <c r="AD171" s="39"/>
      <c r="AE171" s="9">
        <v>3004881000000</v>
      </c>
      <c r="AF171" s="39"/>
      <c r="AG171" s="9">
        <v>3143015000000</v>
      </c>
      <c r="AH171" s="39"/>
      <c r="AI171" s="9">
        <v>3612146257225.497</v>
      </c>
      <c r="AJ171" s="39"/>
      <c r="AK171" s="9">
        <v>4077705618036.488</v>
      </c>
      <c r="AL171" s="39"/>
      <c r="AM171" s="9">
        <v>4588230700440.531</v>
      </c>
      <c r="AN171" s="48" t="e">
        <f t="shared" si="32"/>
        <v>#DIV/0!</v>
      </c>
      <c r="AO171" s="48" t="e">
        <f t="shared" si="23"/>
        <v>#DIV/0!</v>
      </c>
    </row>
    <row r="172" spans="1:41" ht="13.5">
      <c r="A172" s="112"/>
      <c r="B172" s="7" t="s">
        <v>73</v>
      </c>
      <c r="C172" s="5" t="s">
        <v>48</v>
      </c>
      <c r="D172" s="8" t="s">
        <v>38</v>
      </c>
      <c r="E172" s="8" t="s">
        <v>38</v>
      </c>
      <c r="F172" s="8" t="s">
        <v>38</v>
      </c>
      <c r="G172" s="8" t="s">
        <v>38</v>
      </c>
      <c r="H172" s="8" t="s">
        <v>38</v>
      </c>
      <c r="I172" s="8" t="s">
        <v>38</v>
      </c>
      <c r="J172" s="8" t="s">
        <v>38</v>
      </c>
      <c r="K172" s="8">
        <v>2692350000000</v>
      </c>
      <c r="L172" s="8">
        <v>3533390000000</v>
      </c>
      <c r="M172" s="8">
        <v>4819790000000</v>
      </c>
      <c r="N172" s="8">
        <v>6079370000000</v>
      </c>
      <c r="O172" s="8">
        <v>7117660000000</v>
      </c>
      <c r="P172" s="8">
        <v>7897300000000</v>
      </c>
      <c r="Q172" s="8">
        <v>8440230000000</v>
      </c>
      <c r="R172" s="8">
        <v>8967710000000</v>
      </c>
      <c r="S172" s="8">
        <v>9921460000000</v>
      </c>
      <c r="T172" s="8">
        <v>10965520000000.01</v>
      </c>
      <c r="U172" s="8">
        <v>12033270000000</v>
      </c>
      <c r="V172" s="8">
        <v>13582280000000.01</v>
      </c>
      <c r="W172" s="8">
        <v>15987830000000</v>
      </c>
      <c r="X172" s="8">
        <v>18493736896020</v>
      </c>
      <c r="Y172" s="8">
        <v>21631442593940</v>
      </c>
      <c r="Z172" s="8">
        <v>26581030584370</v>
      </c>
      <c r="AA172" s="38"/>
      <c r="AB172" s="38"/>
      <c r="AC172" s="38"/>
      <c r="AD172" s="38"/>
      <c r="AE172" s="8">
        <v>31404542708660.01</v>
      </c>
      <c r="AF172" s="38"/>
      <c r="AG172" s="8">
        <v>34050686731390</v>
      </c>
      <c r="AH172" s="38"/>
      <c r="AI172" s="8">
        <v>39516551779458.41</v>
      </c>
      <c r="AJ172" s="38"/>
      <c r="AK172" s="8">
        <v>44963046020914.58</v>
      </c>
      <c r="AL172" s="38"/>
      <c r="AM172" s="8">
        <v>50807136766912.05</v>
      </c>
      <c r="AN172" s="48" t="e">
        <f t="shared" si="32"/>
        <v>#DIV/0!</v>
      </c>
      <c r="AO172" s="48" t="e">
        <f t="shared" si="23"/>
        <v>#DIV/0!</v>
      </c>
    </row>
    <row r="173" spans="1:41" ht="13.5">
      <c r="A173" s="112"/>
      <c r="B173" s="6" t="s">
        <v>74</v>
      </c>
      <c r="C173" s="5" t="s">
        <v>48</v>
      </c>
      <c r="D173" s="9">
        <v>2791319637634.448</v>
      </c>
      <c r="E173" s="9">
        <v>3112779385499.046</v>
      </c>
      <c r="F173" s="9">
        <v>3495518903879.015</v>
      </c>
      <c r="G173" s="9">
        <v>4147992868839.323</v>
      </c>
      <c r="H173" s="9">
        <v>4814105097884.58</v>
      </c>
      <c r="I173" s="9">
        <v>5591483531633.847</v>
      </c>
      <c r="J173" s="9">
        <v>6472526561342.777</v>
      </c>
      <c r="K173" s="9">
        <v>7420292386217.835</v>
      </c>
      <c r="L173" s="9">
        <v>8596803964498.69</v>
      </c>
      <c r="M173" s="9">
        <v>10035084682154.65</v>
      </c>
      <c r="N173" s="9">
        <v>11737538530681.03</v>
      </c>
      <c r="O173" s="9">
        <v>13750744176548.68</v>
      </c>
      <c r="P173" s="9">
        <v>15307204900000</v>
      </c>
      <c r="Q173" s="9">
        <v>17527815400000</v>
      </c>
      <c r="R173" s="9">
        <v>19556432900000</v>
      </c>
      <c r="S173" s="9">
        <v>21396931300000</v>
      </c>
      <c r="T173" s="9">
        <v>23014573400000</v>
      </c>
      <c r="U173" s="9">
        <v>24815052300000</v>
      </c>
      <c r="V173" s="9">
        <v>27551607500000</v>
      </c>
      <c r="W173" s="9">
        <v>31282116600000</v>
      </c>
      <c r="X173" s="9">
        <v>35787505400000</v>
      </c>
      <c r="Y173" s="9">
        <v>41233395700000</v>
      </c>
      <c r="Z173" s="9">
        <v>47703977000000</v>
      </c>
      <c r="AA173" s="39"/>
      <c r="AB173" s="39"/>
      <c r="AC173" s="39"/>
      <c r="AD173" s="39"/>
      <c r="AE173" s="9">
        <v>54881475000000</v>
      </c>
      <c r="AF173" s="39"/>
      <c r="AG173" s="9">
        <v>59357679000000</v>
      </c>
      <c r="AH173" s="39"/>
      <c r="AI173" s="9">
        <v>72697598054561.77</v>
      </c>
      <c r="AJ173" s="39"/>
      <c r="AK173" s="9">
        <v>83733338688986.44</v>
      </c>
      <c r="AL173" s="39"/>
      <c r="AM173" s="9">
        <v>95583150821573.92</v>
      </c>
      <c r="AN173" s="48" t="e">
        <f t="shared" si="32"/>
        <v>#DIV/0!</v>
      </c>
      <c r="AO173" s="48" t="e">
        <f aca="true" t="shared" si="33" ref="AO173:AO209">(AG173-(AG173/(1+AN173/100)))</f>
        <v>#DIV/0!</v>
      </c>
    </row>
    <row r="174" spans="1:41" ht="13.5">
      <c r="A174" s="112"/>
      <c r="B174" s="7" t="s">
        <v>75</v>
      </c>
      <c r="C174" s="5" t="s">
        <v>48</v>
      </c>
      <c r="D174" s="8" t="s">
        <v>38</v>
      </c>
      <c r="E174" s="8" t="s">
        <v>38</v>
      </c>
      <c r="F174" s="8" t="s">
        <v>38</v>
      </c>
      <c r="G174" s="8" t="s">
        <v>38</v>
      </c>
      <c r="H174" s="8" t="s">
        <v>38</v>
      </c>
      <c r="I174" s="8">
        <v>232981700408325.7</v>
      </c>
      <c r="J174" s="8">
        <v>276174259828628.8</v>
      </c>
      <c r="K174" s="8">
        <v>311967222870469.6</v>
      </c>
      <c r="L174" s="8">
        <v>364315328846042.9</v>
      </c>
      <c r="M174" s="8">
        <v>422291510583136.1</v>
      </c>
      <c r="N174" s="8">
        <v>502444294509967.6</v>
      </c>
      <c r="O174" s="8">
        <v>589000620453577.1</v>
      </c>
      <c r="P174" s="8">
        <v>694340313918285.2</v>
      </c>
      <c r="Q174" s="8">
        <v>1056927981851304</v>
      </c>
      <c r="R174" s="8">
        <v>1216174394812828</v>
      </c>
      <c r="S174" s="8">
        <v>1390827562886413</v>
      </c>
      <c r="T174" s="8">
        <v>1646474640507315</v>
      </c>
      <c r="U174" s="8">
        <v>1821568470774656</v>
      </c>
      <c r="V174" s="8">
        <v>2013129756176165</v>
      </c>
      <c r="W174" s="8">
        <v>2295282122495978</v>
      </c>
      <c r="X174" s="8">
        <v>2773964418175765</v>
      </c>
      <c r="Y174" s="8">
        <v>3338257496743962</v>
      </c>
      <c r="Z174" s="8">
        <v>3948399412302927</v>
      </c>
      <c r="AA174" s="38"/>
      <c r="AB174" s="38"/>
      <c r="AC174" s="38"/>
      <c r="AD174" s="38"/>
      <c r="AE174" s="8">
        <v>4949246716740210</v>
      </c>
      <c r="AF174" s="38"/>
      <c r="AG174" s="8">
        <v>5612891749238210</v>
      </c>
      <c r="AH174" s="38"/>
      <c r="AI174" s="8">
        <v>6451916512363766</v>
      </c>
      <c r="AJ174" s="38"/>
      <c r="AK174" s="8">
        <v>7510936665429901</v>
      </c>
      <c r="AL174" s="38"/>
      <c r="AM174" s="8">
        <v>8571668942627851</v>
      </c>
      <c r="AN174" s="48" t="e">
        <f t="shared" si="32"/>
        <v>#DIV/0!</v>
      </c>
      <c r="AO174" s="48" t="e">
        <f t="shared" si="33"/>
        <v>#DIV/0!</v>
      </c>
    </row>
    <row r="175" spans="1:41" ht="21">
      <c r="A175" s="113"/>
      <c r="B175" s="6" t="s">
        <v>70</v>
      </c>
      <c r="C175" s="5" t="s">
        <v>48</v>
      </c>
      <c r="D175" s="9">
        <v>986730000000</v>
      </c>
      <c r="E175" s="9">
        <v>1039260000000</v>
      </c>
      <c r="F175" s="9">
        <v>1066070000000</v>
      </c>
      <c r="G175" s="9">
        <v>1121480000000</v>
      </c>
      <c r="H175" s="9">
        <v>1200330000000</v>
      </c>
      <c r="I175" s="9">
        <v>1309300000000</v>
      </c>
      <c r="J175" s="9">
        <v>1419630000000</v>
      </c>
      <c r="K175" s="9" t="s">
        <v>38</v>
      </c>
      <c r="L175" s="9" t="s">
        <v>38</v>
      </c>
      <c r="M175" s="9" t="s">
        <v>38</v>
      </c>
      <c r="N175" s="9" t="s">
        <v>38</v>
      </c>
      <c r="O175" s="9" t="s">
        <v>38</v>
      </c>
      <c r="P175" s="9" t="s">
        <v>38</v>
      </c>
      <c r="Q175" s="9" t="s">
        <v>38</v>
      </c>
      <c r="R175" s="9" t="s">
        <v>38</v>
      </c>
      <c r="S175" s="9" t="s">
        <v>38</v>
      </c>
      <c r="T175" s="9" t="s">
        <v>38</v>
      </c>
      <c r="U175" s="9" t="s">
        <v>38</v>
      </c>
      <c r="V175" s="9" t="s">
        <v>38</v>
      </c>
      <c r="W175" s="9" t="s">
        <v>38</v>
      </c>
      <c r="X175" s="9" t="s">
        <v>38</v>
      </c>
      <c r="Y175" s="9" t="s">
        <v>38</v>
      </c>
      <c r="Z175" s="9" t="s">
        <v>38</v>
      </c>
      <c r="AA175" s="39"/>
      <c r="AB175" s="39"/>
      <c r="AC175" s="39"/>
      <c r="AD175" s="39"/>
      <c r="AE175" s="9" t="s">
        <v>38</v>
      </c>
      <c r="AF175" s="39"/>
      <c r="AG175" s="9" t="s">
        <v>38</v>
      </c>
      <c r="AH175" s="39"/>
      <c r="AI175" s="9" t="s">
        <v>38</v>
      </c>
      <c r="AJ175" s="39"/>
      <c r="AK175" s="9" t="s">
        <v>38</v>
      </c>
      <c r="AL175" s="39"/>
      <c r="AM175" s="9" t="s">
        <v>38</v>
      </c>
      <c r="AN175" s="48" t="e">
        <f t="shared" si="32"/>
        <v>#DIV/0!</v>
      </c>
      <c r="AO175" s="48" t="e">
        <f t="shared" si="33"/>
        <v>#VALUE!</v>
      </c>
    </row>
    <row r="176" spans="1:41" ht="12.75">
      <c r="A176" s="111" t="s">
        <v>81</v>
      </c>
      <c r="B176" s="7" t="s">
        <v>37</v>
      </c>
      <c r="C176" s="7" t="s">
        <v>37</v>
      </c>
      <c r="D176" s="8">
        <v>0.451980155275257</v>
      </c>
      <c r="E176" s="8">
        <v>0.480645309360799</v>
      </c>
      <c r="F176" s="8">
        <v>0.519812395897256</v>
      </c>
      <c r="G176" s="8">
        <v>0.562059099920187</v>
      </c>
      <c r="H176" s="8">
        <v>0.605579999845344</v>
      </c>
      <c r="I176" s="8">
        <v>0.639238950725372</v>
      </c>
      <c r="J176" s="8">
        <v>0.650159682764603</v>
      </c>
      <c r="K176" s="8">
        <v>0.654163313808083</v>
      </c>
      <c r="L176" s="8">
        <v>0.664377031137985</v>
      </c>
      <c r="M176" s="8">
        <v>0.671536355322454</v>
      </c>
      <c r="N176" s="8">
        <v>0.685199523486359</v>
      </c>
      <c r="O176" s="8">
        <v>0.698243593067346</v>
      </c>
      <c r="P176" s="8">
        <v>0.707665659855014</v>
      </c>
      <c r="Q176" s="8">
        <v>0.708516944446068</v>
      </c>
      <c r="R176" s="8">
        <v>0.716170229465552</v>
      </c>
      <c r="S176" s="8">
        <v>0.747166965927646</v>
      </c>
      <c r="T176" s="8">
        <v>0.775467830414976</v>
      </c>
      <c r="U176" s="8">
        <v>0.800129176327725</v>
      </c>
      <c r="V176" s="8">
        <v>0.818878218817597</v>
      </c>
      <c r="W176" s="8">
        <v>0.852908017077256</v>
      </c>
      <c r="X176" s="8">
        <v>0.8907896470727</v>
      </c>
      <c r="Y176" s="8">
        <v>0.937330953105064</v>
      </c>
      <c r="Z176" s="8">
        <v>0.975010414827285</v>
      </c>
      <c r="AA176" s="38"/>
      <c r="AB176" s="38"/>
      <c r="AC176" s="38"/>
      <c r="AD176" s="38"/>
      <c r="AE176" s="8">
        <v>1.037558027046818</v>
      </c>
      <c r="AF176" s="38"/>
      <c r="AG176" s="8">
        <v>1.041152160965421</v>
      </c>
      <c r="AH176" s="60">
        <f>AG176/AE176-1</f>
        <v>0.003464031721515326</v>
      </c>
      <c r="AI176" s="8">
        <v>1.102497711611846</v>
      </c>
      <c r="AJ176" s="38"/>
      <c r="AK176" s="8">
        <v>1.140877548887908</v>
      </c>
      <c r="AL176" s="38"/>
      <c r="AM176" s="8">
        <v>1.169697189464305</v>
      </c>
      <c r="AN176" s="48" t="e">
        <f t="shared" si="32"/>
        <v>#DIV/0!</v>
      </c>
      <c r="AO176" s="48" t="e">
        <f t="shared" si="33"/>
        <v>#DIV/0!</v>
      </c>
    </row>
    <row r="177" spans="1:41" ht="12.75">
      <c r="A177" s="112"/>
      <c r="B177" s="7" t="s">
        <v>39</v>
      </c>
      <c r="C177" s="7" t="s">
        <v>39</v>
      </c>
      <c r="D177" s="9">
        <v>0.679862098350628</v>
      </c>
      <c r="E177" s="9">
        <v>0.698254438642776</v>
      </c>
      <c r="F177" s="9">
        <v>0.712999177260372</v>
      </c>
      <c r="G177" s="9">
        <v>0.724256004377865</v>
      </c>
      <c r="H177" s="9">
        <v>0.746532151627083</v>
      </c>
      <c r="I177" s="9">
        <v>0.770415783997714</v>
      </c>
      <c r="J177" s="9">
        <v>0.800994807669813</v>
      </c>
      <c r="K177" s="9">
        <v>0.831736805366016</v>
      </c>
      <c r="L177" s="9">
        <v>0.860158754510533</v>
      </c>
      <c r="M177" s="9">
        <v>0.885513861880532</v>
      </c>
      <c r="N177" s="9">
        <v>0.902834741019745</v>
      </c>
      <c r="O177" s="9">
        <v>0.911188281098611</v>
      </c>
      <c r="P177" s="9">
        <v>0.90926887125101</v>
      </c>
      <c r="Q177" s="9">
        <v>0.910211098172791</v>
      </c>
      <c r="R177" s="9">
        <v>0.911040782984325</v>
      </c>
      <c r="S177" s="9">
        <v>0.923000365708829</v>
      </c>
      <c r="T177" s="9">
        <v>0.941427064588851</v>
      </c>
      <c r="U177" s="9">
        <v>0.955362142074852</v>
      </c>
      <c r="V177" s="9">
        <v>0.966597548384679</v>
      </c>
      <c r="W177" s="9">
        <v>0.980139963066217</v>
      </c>
      <c r="X177" s="9">
        <v>0.997557465275728</v>
      </c>
      <c r="Y177" s="9">
        <v>1.018900152095691</v>
      </c>
      <c r="Z177" s="9">
        <v>1.039134969374777</v>
      </c>
      <c r="AA177" s="39"/>
      <c r="AB177" s="39"/>
      <c r="AC177" s="39"/>
      <c r="AD177" s="39"/>
      <c r="AE177" s="9">
        <v>1.055072458625097</v>
      </c>
      <c r="AF177" s="39"/>
      <c r="AG177" s="9">
        <v>1.066023550839992</v>
      </c>
      <c r="AH177" s="60">
        <f aca="true" t="shared" si="34" ref="AH177:AH208">AG177/AE177-1</f>
        <v>0.010379469320207502</v>
      </c>
      <c r="AI177" s="9">
        <v>1.082051833673462</v>
      </c>
      <c r="AJ177" s="39"/>
      <c r="AK177" s="9">
        <v>1.093766737147955</v>
      </c>
      <c r="AL177" s="39"/>
      <c r="AM177" s="9">
        <v>1.106955932682859</v>
      </c>
      <c r="AN177" s="48" t="e">
        <f t="shared" si="32"/>
        <v>#DIV/0!</v>
      </c>
      <c r="AO177" s="48" t="e">
        <f t="shared" si="33"/>
        <v>#DIV/0!</v>
      </c>
    </row>
    <row r="178" spans="1:41" ht="12.75">
      <c r="A178" s="112"/>
      <c r="B178" s="7" t="s">
        <v>40</v>
      </c>
      <c r="C178" s="7" t="s">
        <v>40</v>
      </c>
      <c r="D178" s="8">
        <v>0.607864710011836</v>
      </c>
      <c r="E178" s="8">
        <v>0.624865351067368</v>
      </c>
      <c r="F178" s="8">
        <v>0.635388775511657</v>
      </c>
      <c r="G178" s="8">
        <v>0.649170295524815</v>
      </c>
      <c r="H178" s="8">
        <v>0.680313966677246</v>
      </c>
      <c r="I178" s="8">
        <v>0.699447138475461</v>
      </c>
      <c r="J178" s="8">
        <v>0.719567606615461</v>
      </c>
      <c r="K178" s="8">
        <v>0.744209375944363</v>
      </c>
      <c r="L178" s="8">
        <v>0.773927381713622</v>
      </c>
      <c r="M178" s="8">
        <v>0.790135782137816</v>
      </c>
      <c r="N178" s="8">
        <v>0.799781518293996</v>
      </c>
      <c r="O178" s="8">
        <v>0.80321700722457</v>
      </c>
      <c r="P178" s="8">
        <v>0.809904404846026</v>
      </c>
      <c r="Q178" s="8">
        <v>0.824983475112082</v>
      </c>
      <c r="R178" s="8">
        <v>0.82740553107325</v>
      </c>
      <c r="S178" s="8">
        <v>0.843473260879013</v>
      </c>
      <c r="T178" s="8">
        <v>0.861104287961973</v>
      </c>
      <c r="U178" s="8">
        <v>0.878310846214304</v>
      </c>
      <c r="V178" s="8">
        <v>0.895637424696348</v>
      </c>
      <c r="W178" s="8">
        <v>0.915323648469716</v>
      </c>
      <c r="X178" s="8">
        <v>0.93709595678669</v>
      </c>
      <c r="Y178" s="8">
        <v>0.95858360316333</v>
      </c>
      <c r="Z178" s="8">
        <v>0.980909695041088</v>
      </c>
      <c r="AA178" s="38"/>
      <c r="AB178" s="38"/>
      <c r="AC178" s="38"/>
      <c r="AD178" s="38"/>
      <c r="AE178" s="8">
        <v>1</v>
      </c>
      <c r="AF178" s="38"/>
      <c r="AG178" s="8">
        <v>1.011307694602739</v>
      </c>
      <c r="AH178" s="60">
        <f t="shared" si="34"/>
        <v>0.01130769460273906</v>
      </c>
      <c r="AI178" s="8">
        <v>1.026120842316796</v>
      </c>
      <c r="AJ178" s="38"/>
      <c r="AK178" s="8">
        <v>1.041434478558455</v>
      </c>
      <c r="AL178" s="38"/>
      <c r="AM178" s="8">
        <v>1.058856006853219</v>
      </c>
      <c r="AN178" s="48" t="e">
        <f t="shared" si="32"/>
        <v>#DIV/0!</v>
      </c>
      <c r="AO178" s="48" t="e">
        <f t="shared" si="33"/>
        <v>#DIV/0!</v>
      </c>
    </row>
    <row r="179" spans="1:41" ht="12.75">
      <c r="A179" s="112"/>
      <c r="B179" s="7" t="s">
        <v>41</v>
      </c>
      <c r="C179" s="7" t="s">
        <v>41</v>
      </c>
      <c r="D179" s="9">
        <v>0.678246468528148</v>
      </c>
      <c r="E179" s="9">
        <v>0.698791221975601</v>
      </c>
      <c r="F179" s="9">
        <v>0.730973342539991</v>
      </c>
      <c r="G179" s="9">
        <v>0.763788044563252</v>
      </c>
      <c r="H179" s="9">
        <v>0.798477409556738</v>
      </c>
      <c r="I179" s="9">
        <v>0.823829367537533</v>
      </c>
      <c r="J179" s="9">
        <v>0.848173211892941</v>
      </c>
      <c r="K179" s="9">
        <v>0.85935549564636</v>
      </c>
      <c r="L179" s="9">
        <v>0.871730414554574</v>
      </c>
      <c r="M179" s="9">
        <v>0.881742408731489</v>
      </c>
      <c r="N179" s="9">
        <v>0.901661522851224</v>
      </c>
      <c r="O179" s="9">
        <v>0.916243437379994</v>
      </c>
      <c r="P179" s="9">
        <v>0.927278046433601</v>
      </c>
      <c r="Q179" s="9">
        <v>0.923312590142313</v>
      </c>
      <c r="R179" s="9">
        <v>0.939428334286365</v>
      </c>
      <c r="S179" s="9">
        <v>0.978248365537953</v>
      </c>
      <c r="T179" s="9">
        <v>0.989200063741719</v>
      </c>
      <c r="U179" s="9">
        <v>1</v>
      </c>
      <c r="V179" s="9">
        <v>1.032847781857917</v>
      </c>
      <c r="W179" s="9">
        <v>1.065773366316096</v>
      </c>
      <c r="X179" s="9">
        <v>1.101007387158554</v>
      </c>
      <c r="Y179" s="9">
        <v>1.130450048741917</v>
      </c>
      <c r="Z179" s="9">
        <v>1.16650321065235</v>
      </c>
      <c r="AA179" s="39"/>
      <c r="AB179" s="39"/>
      <c r="AC179" s="39"/>
      <c r="AD179" s="39"/>
      <c r="AE179" s="9">
        <v>1.213612942408679</v>
      </c>
      <c r="AF179" s="39"/>
      <c r="AG179" s="9">
        <v>1.187969047488329</v>
      </c>
      <c r="AH179" s="60">
        <f t="shared" si="34"/>
        <v>-0.02113020883697403</v>
      </c>
      <c r="AI179" s="9">
        <v>1.220836759905661</v>
      </c>
      <c r="AJ179" s="39"/>
      <c r="AK179" s="9">
        <v>1.240114987154684</v>
      </c>
      <c r="AL179" s="39"/>
      <c r="AM179" s="9">
        <v>1.259703984547368</v>
      </c>
      <c r="AN179" s="48" t="e">
        <f t="shared" si="32"/>
        <v>#DIV/0!</v>
      </c>
      <c r="AO179" s="48" t="e">
        <f t="shared" si="33"/>
        <v>#DIV/0!</v>
      </c>
    </row>
    <row r="180" spans="1:41" ht="12.75">
      <c r="A180" s="112"/>
      <c r="B180" s="7" t="s">
        <v>42</v>
      </c>
      <c r="C180" s="7" t="s">
        <v>42</v>
      </c>
      <c r="D180" s="9" t="s">
        <v>38</v>
      </c>
      <c r="E180" s="9" t="s">
        <v>38</v>
      </c>
      <c r="F180" s="9" t="s">
        <v>38</v>
      </c>
      <c r="G180" s="9" t="s">
        <v>38</v>
      </c>
      <c r="H180" s="9" t="s">
        <v>38</v>
      </c>
      <c r="I180" s="9">
        <v>0.292439599888091</v>
      </c>
      <c r="J180" s="9">
        <v>0.430613742672472</v>
      </c>
      <c r="K180" s="9">
        <v>0.507753944454572</v>
      </c>
      <c r="L180" s="9">
        <v>0.590070158721368</v>
      </c>
      <c r="M180" s="9">
        <v>0.655134314961174</v>
      </c>
      <c r="N180" s="9">
        <v>0.72207767343255</v>
      </c>
      <c r="O180" s="9">
        <v>0.795653286160868</v>
      </c>
      <c r="P180" s="9">
        <v>0.862346044855902</v>
      </c>
      <c r="Q180" s="9">
        <v>0.957878381031423</v>
      </c>
      <c r="R180" s="9">
        <v>0.985218527288873</v>
      </c>
      <c r="S180" s="9">
        <v>1</v>
      </c>
      <c r="T180" s="9">
        <v>1.048784290457093</v>
      </c>
      <c r="U180" s="9">
        <v>1.078268397283692</v>
      </c>
      <c r="V180" s="9">
        <v>1.088350264737922</v>
      </c>
      <c r="W180" s="9">
        <v>1.137761521982761</v>
      </c>
      <c r="X180" s="9">
        <v>1.134509867777789</v>
      </c>
      <c r="Y180" s="9">
        <v>1.147016382250133</v>
      </c>
      <c r="Z180" s="9">
        <v>1.185762848837443</v>
      </c>
      <c r="AA180" s="39"/>
      <c r="AB180" s="39"/>
      <c r="AC180" s="39"/>
      <c r="AD180" s="39"/>
      <c r="AE180" s="9">
        <v>1.207662826214118</v>
      </c>
      <c r="AF180" s="39"/>
      <c r="AG180" s="9">
        <v>1.238821596535625</v>
      </c>
      <c r="AH180" s="60">
        <f t="shared" si="34"/>
        <v>0.025800885516354066</v>
      </c>
      <c r="AI180" s="9">
        <v>1.239391157757352</v>
      </c>
      <c r="AJ180" s="39"/>
      <c r="AK180" s="9">
        <v>1.267204811896009</v>
      </c>
      <c r="AL180" s="39"/>
      <c r="AM180" s="9">
        <v>1.285465911429719</v>
      </c>
      <c r="AN180" s="48" t="e">
        <f t="shared" si="32"/>
        <v>#DIV/0!</v>
      </c>
      <c r="AO180" s="48" t="e">
        <f t="shared" si="33"/>
        <v>#DIV/0!</v>
      </c>
    </row>
    <row r="181" spans="1:41" ht="12.75">
      <c r="A181" s="112"/>
      <c r="B181" s="7" t="s">
        <v>43</v>
      </c>
      <c r="C181" s="7" t="s">
        <v>43</v>
      </c>
      <c r="D181" s="8">
        <v>0.695600049899673</v>
      </c>
      <c r="E181" s="8">
        <v>0.714144122986279</v>
      </c>
      <c r="F181" s="8">
        <v>0.748392609965295</v>
      </c>
      <c r="G181" s="8">
        <v>0.777826175959229</v>
      </c>
      <c r="H181" s="8">
        <v>0.816352500093221</v>
      </c>
      <c r="I181" s="8">
        <v>0.839486829202043</v>
      </c>
      <c r="J181" s="8">
        <v>0.861947508093422</v>
      </c>
      <c r="K181" s="8">
        <v>0.876408849980134</v>
      </c>
      <c r="L181" s="8">
        <v>0.882239849213752</v>
      </c>
      <c r="M181" s="8">
        <v>0.895768653117212</v>
      </c>
      <c r="N181" s="8">
        <v>0.907026625968704</v>
      </c>
      <c r="O181" s="8">
        <v>0.925231461856159</v>
      </c>
      <c r="P181" s="8">
        <v>0.943627471527036</v>
      </c>
      <c r="Q181" s="8">
        <v>0.954835490901452</v>
      </c>
      <c r="R181" s="8">
        <v>0.970887162652487</v>
      </c>
      <c r="S181" s="8">
        <v>1</v>
      </c>
      <c r="T181" s="8">
        <v>1.024961533591439</v>
      </c>
      <c r="U181" s="8">
        <v>1.048567205563894</v>
      </c>
      <c r="V181" s="8">
        <v>1.065827360026785</v>
      </c>
      <c r="W181" s="8">
        <v>1.090617164016457</v>
      </c>
      <c r="X181" s="8">
        <v>1.122002046134599</v>
      </c>
      <c r="Y181" s="8">
        <v>1.145841526309284</v>
      </c>
      <c r="Z181" s="8">
        <v>1.168074155765503</v>
      </c>
      <c r="AA181" s="38"/>
      <c r="AB181" s="38"/>
      <c r="AC181" s="38"/>
      <c r="AD181" s="38"/>
      <c r="AE181" s="8">
        <v>1.210348493271306</v>
      </c>
      <c r="AF181" s="38"/>
      <c r="AG181" s="8">
        <v>1.215673440693121</v>
      </c>
      <c r="AH181" s="60">
        <f t="shared" si="34"/>
        <v>0.004399515884407013</v>
      </c>
      <c r="AI181" s="8">
        <v>1.250346301252345</v>
      </c>
      <c r="AJ181" s="38"/>
      <c r="AK181" s="8">
        <v>1.263308938298772</v>
      </c>
      <c r="AL181" s="38"/>
      <c r="AM181" s="8">
        <v>1.289139903765054</v>
      </c>
      <c r="AN181" s="48" t="e">
        <f t="shared" si="32"/>
        <v>#DIV/0!</v>
      </c>
      <c r="AO181" s="48" t="e">
        <f t="shared" si="33"/>
        <v>#DIV/0!</v>
      </c>
    </row>
    <row r="182" spans="1:41" ht="12.75">
      <c r="A182" s="112"/>
      <c r="B182" s="7" t="s">
        <v>44</v>
      </c>
      <c r="C182" s="7" t="s">
        <v>44</v>
      </c>
      <c r="D182" s="8">
        <v>0.623692461485813</v>
      </c>
      <c r="E182" s="8">
        <v>0.653566680801801</v>
      </c>
      <c r="F182" s="8">
        <v>0.685381732912514</v>
      </c>
      <c r="G182" s="8">
        <v>0.739479669701935</v>
      </c>
      <c r="H182" s="8">
        <v>0.783904599683907</v>
      </c>
      <c r="I182" s="8">
        <v>0.824619917173907</v>
      </c>
      <c r="J182" s="8">
        <v>0.838436295909418</v>
      </c>
      <c r="K182" s="8">
        <v>0.848986976877313</v>
      </c>
      <c r="L182" s="8">
        <v>0.864500293914425</v>
      </c>
      <c r="M182" s="8">
        <v>0.876303326965934</v>
      </c>
      <c r="N182" s="8">
        <v>0.917749249048157</v>
      </c>
      <c r="O182" s="8">
        <v>0.915951322731767</v>
      </c>
      <c r="P182" s="8">
        <v>0.932621550305237</v>
      </c>
      <c r="Q182" s="8">
        <v>0.966039456233422</v>
      </c>
      <c r="R182" s="8">
        <v>0.974738335711496</v>
      </c>
      <c r="S182" s="8">
        <v>0.998993164114249</v>
      </c>
      <c r="T182" s="8">
        <v>1.030420841386562</v>
      </c>
      <c r="U182" s="8">
        <v>1.042900086615377</v>
      </c>
      <c r="V182" s="8">
        <v>1.036745144748197</v>
      </c>
      <c r="W182" s="8">
        <v>1.041964891132374</v>
      </c>
      <c r="X182" s="8">
        <v>1.045663071951917</v>
      </c>
      <c r="Y182" s="8">
        <v>1.057017795362884</v>
      </c>
      <c r="Z182" s="8">
        <v>1.087481840193705</v>
      </c>
      <c r="AA182" s="38"/>
      <c r="AB182" s="38"/>
      <c r="AC182" s="38"/>
      <c r="AD182" s="38"/>
      <c r="AE182" s="8">
        <v>1.107073492387004</v>
      </c>
      <c r="AF182" s="38"/>
      <c r="AG182" s="8">
        <v>1.11808055512078</v>
      </c>
      <c r="AH182" s="60">
        <f t="shared" si="34"/>
        <v>0.009942486031386366</v>
      </c>
      <c r="AI182" s="8">
        <v>1.13776567920501</v>
      </c>
      <c r="AJ182" s="38"/>
      <c r="AK182" s="8">
        <v>1.156822320734676</v>
      </c>
      <c r="AL182" s="38"/>
      <c r="AM182" s="8">
        <v>1.176298240159514</v>
      </c>
      <c r="AN182" s="48" t="e">
        <f t="shared" si="32"/>
        <v>#DIV/0!</v>
      </c>
      <c r="AO182" s="48" t="e">
        <f t="shared" si="33"/>
        <v>#DIV/0!</v>
      </c>
    </row>
    <row r="183" spans="1:41" ht="12.75">
      <c r="A183" s="112"/>
      <c r="B183" s="7" t="s">
        <v>45</v>
      </c>
      <c r="C183" s="7" t="s">
        <v>45</v>
      </c>
      <c r="D183" s="9">
        <v>0.736967448563663</v>
      </c>
      <c r="E183" s="9">
        <v>0.775896528950872</v>
      </c>
      <c r="F183" s="9">
        <v>0.797423042639589</v>
      </c>
      <c r="G183" s="9">
        <v>0.821858275793258</v>
      </c>
      <c r="H183" s="9">
        <v>0.849084460845318</v>
      </c>
      <c r="I183" s="9">
        <v>0.871530225107495</v>
      </c>
      <c r="J183" s="9">
        <v>0.893667958114047</v>
      </c>
      <c r="K183" s="9">
        <v>0.912683051136799</v>
      </c>
      <c r="L183" s="9">
        <v>0.926832657075087</v>
      </c>
      <c r="M183" s="9">
        <v>0.939298516126248</v>
      </c>
      <c r="N183" s="9">
        <v>0.951783933178427</v>
      </c>
      <c r="O183" s="9">
        <v>0.966905622538992</v>
      </c>
      <c r="P183" s="9">
        <v>0.976689929978843</v>
      </c>
      <c r="Q183" s="9">
        <v>0.985549834240655</v>
      </c>
      <c r="R183" s="9">
        <v>0.986061951211419</v>
      </c>
      <c r="S183" s="9">
        <v>0.999999306957523</v>
      </c>
      <c r="T183" s="9">
        <v>1.019785347198625</v>
      </c>
      <c r="U183" s="9">
        <v>1.044094896707858</v>
      </c>
      <c r="V183" s="9">
        <v>1.063680735725847</v>
      </c>
      <c r="W183" s="9">
        <v>1.080462685049247</v>
      </c>
      <c r="X183" s="9">
        <v>1.102347826086957</v>
      </c>
      <c r="Y183" s="9">
        <v>1.128793033915214</v>
      </c>
      <c r="Z183" s="9">
        <v>1.156801697587357</v>
      </c>
      <c r="AA183" s="39"/>
      <c r="AB183" s="39"/>
      <c r="AC183" s="39"/>
      <c r="AD183" s="39"/>
      <c r="AE183" s="9">
        <v>1.18673084929416</v>
      </c>
      <c r="AF183" s="39"/>
      <c r="AG183" s="9">
        <v>1.192957315681066</v>
      </c>
      <c r="AH183" s="60">
        <f t="shared" si="34"/>
        <v>0.005246738458521971</v>
      </c>
      <c r="AI183" s="9">
        <v>1.19789472457431</v>
      </c>
      <c r="AJ183" s="39"/>
      <c r="AK183" s="9">
        <v>1.210175125521191</v>
      </c>
      <c r="AL183" s="39"/>
      <c r="AM183" s="9">
        <v>1.223277652132539</v>
      </c>
      <c r="AN183" s="48" t="e">
        <f t="shared" si="32"/>
        <v>#DIV/0!</v>
      </c>
      <c r="AO183" s="48" t="e">
        <f t="shared" si="33"/>
        <v>#DIV/0!</v>
      </c>
    </row>
    <row r="184" spans="1:41" ht="12.75">
      <c r="A184" s="112"/>
      <c r="B184" s="6" t="s">
        <v>46</v>
      </c>
      <c r="C184" s="6" t="s">
        <v>46</v>
      </c>
      <c r="D184" s="8">
        <v>0.749445113826856</v>
      </c>
      <c r="E184" s="8">
        <v>0.771824680112503</v>
      </c>
      <c r="F184" s="8">
        <v>0.781740787723629</v>
      </c>
      <c r="G184" s="8">
        <v>0.795032671399236</v>
      </c>
      <c r="H184" s="8">
        <v>0.817833055538454</v>
      </c>
      <c r="I184" s="8">
        <v>0.845774930170966</v>
      </c>
      <c r="J184" s="8">
        <v>0.871707468561545</v>
      </c>
      <c r="K184" s="8">
        <v>0.914938778953318</v>
      </c>
      <c r="L184" s="8">
        <v>0.949030304132635</v>
      </c>
      <c r="M184" s="8">
        <v>0.971678913123454</v>
      </c>
      <c r="N184" s="8">
        <v>0.989882266011841</v>
      </c>
      <c r="O184" s="8">
        <v>0.994868067347004</v>
      </c>
      <c r="P184" s="8">
        <v>0.997756395669849</v>
      </c>
      <c r="Q184" s="8">
        <v>1.003258507885136</v>
      </c>
      <c r="R184" s="8">
        <v>1.006748359391203</v>
      </c>
      <c r="S184" s="8">
        <v>0.999959988609115</v>
      </c>
      <c r="T184" s="8">
        <v>1.0120246680158</v>
      </c>
      <c r="U184" s="8">
        <v>1.026425193824995</v>
      </c>
      <c r="V184" s="8">
        <v>1.038511561881791</v>
      </c>
      <c r="W184" s="8">
        <v>1.048461222226126</v>
      </c>
      <c r="X184" s="8">
        <v>1.05539143326877</v>
      </c>
      <c r="Y184" s="8">
        <v>1.059392016700221</v>
      </c>
      <c r="Z184" s="8">
        <v>1.078886439563226</v>
      </c>
      <c r="AA184" s="38"/>
      <c r="AB184" s="38"/>
      <c r="AC184" s="38"/>
      <c r="AD184" s="38"/>
      <c r="AE184" s="8">
        <v>1.089765570745784</v>
      </c>
      <c r="AF184" s="38"/>
      <c r="AG184" s="8">
        <v>1.104942920401877</v>
      </c>
      <c r="AH184" s="60">
        <f t="shared" si="34"/>
        <v>0.013927169350474333</v>
      </c>
      <c r="AI184" s="8">
        <v>1.113684879231046</v>
      </c>
      <c r="AJ184" s="38"/>
      <c r="AK184" s="8">
        <v>1.124767582619598</v>
      </c>
      <c r="AL184" s="38"/>
      <c r="AM184" s="8">
        <v>1.137742912636034</v>
      </c>
      <c r="AN184" s="48" t="e">
        <f t="shared" si="32"/>
        <v>#DIV/0!</v>
      </c>
      <c r="AO184" s="48" t="e">
        <f t="shared" si="33"/>
        <v>#DIV/0!</v>
      </c>
    </row>
    <row r="185" spans="1:41" ht="12.75">
      <c r="A185" s="112"/>
      <c r="B185" s="7" t="s">
        <v>47</v>
      </c>
      <c r="C185" s="7" t="s">
        <v>47</v>
      </c>
      <c r="D185" s="9">
        <v>0.183468785915679</v>
      </c>
      <c r="E185" s="9">
        <v>0.218111362774672</v>
      </c>
      <c r="F185" s="9">
        <v>0.251379189874706</v>
      </c>
      <c r="G185" s="9">
        <v>0.293308912247109</v>
      </c>
      <c r="H185" s="9">
        <v>0.335835692032231</v>
      </c>
      <c r="I185" s="9">
        <v>0.40532210377192</v>
      </c>
      <c r="J185" s="9">
        <v>0.485526200057423</v>
      </c>
      <c r="K185" s="9">
        <v>0.557378320678172</v>
      </c>
      <c r="L185" s="9">
        <v>0.637801029334805</v>
      </c>
      <c r="M185" s="9">
        <v>0.709119230796791</v>
      </c>
      <c r="N185" s="9">
        <v>0.778555023254769</v>
      </c>
      <c r="O185" s="9">
        <v>0.835710534772564</v>
      </c>
      <c r="P185" s="9">
        <v>0.892339815196977</v>
      </c>
      <c r="Q185" s="9">
        <v>0.938717464551656</v>
      </c>
      <c r="R185" s="9">
        <v>0.967147466666946</v>
      </c>
      <c r="S185" s="9">
        <v>1</v>
      </c>
      <c r="T185" s="9">
        <v>1.031175389816612</v>
      </c>
      <c r="U185" s="9">
        <v>1.066240028546132</v>
      </c>
      <c r="V185" s="9">
        <v>1.108059023068104</v>
      </c>
      <c r="W185" s="9">
        <v>1.141269842146237</v>
      </c>
      <c r="X185" s="9">
        <v>1.173644144712362</v>
      </c>
      <c r="Y185" s="9">
        <v>1.209634128823582</v>
      </c>
      <c r="Z185" s="9">
        <v>1.245758584242514</v>
      </c>
      <c r="AA185" s="39"/>
      <c r="AB185" s="39"/>
      <c r="AC185" s="39"/>
      <c r="AD185" s="39"/>
      <c r="AE185" s="9">
        <v>1.289657025984996</v>
      </c>
      <c r="AF185" s="39"/>
      <c r="AG185" s="9">
        <v>1.306398217353101</v>
      </c>
      <c r="AH185" s="60">
        <f t="shared" si="34"/>
        <v>0.012981119034588762</v>
      </c>
      <c r="AI185" s="9">
        <v>1.34954984704809</v>
      </c>
      <c r="AJ185" s="39"/>
      <c r="AK185" s="9">
        <v>1.382303831355113</v>
      </c>
      <c r="AL185" s="39"/>
      <c r="AM185" s="9">
        <v>1.396585154281893</v>
      </c>
      <c r="AN185" s="48" t="e">
        <f t="shared" si="32"/>
        <v>#DIV/0!</v>
      </c>
      <c r="AO185" s="48" t="e">
        <f t="shared" si="33"/>
        <v>#DIV/0!</v>
      </c>
    </row>
    <row r="186" spans="1:41" ht="12.75">
      <c r="A186" s="112"/>
      <c r="B186" s="7" t="s">
        <v>49</v>
      </c>
      <c r="C186" s="7" t="s">
        <v>49</v>
      </c>
      <c r="D186" s="8" t="s">
        <v>38</v>
      </c>
      <c r="E186" s="8" t="s">
        <v>38</v>
      </c>
      <c r="F186" s="8" t="s">
        <v>38</v>
      </c>
      <c r="G186" s="8" t="s">
        <v>38</v>
      </c>
      <c r="H186" s="8" t="s">
        <v>38</v>
      </c>
      <c r="I186" s="8" t="s">
        <v>38</v>
      </c>
      <c r="J186" s="8">
        <v>0.230498366578728</v>
      </c>
      <c r="K186" s="8">
        <v>0.280076674342474</v>
      </c>
      <c r="L186" s="8">
        <v>0.339672663743023</v>
      </c>
      <c r="M186" s="8">
        <v>0.405878468202747</v>
      </c>
      <c r="N186" s="8">
        <v>0.514381102529113</v>
      </c>
      <c r="O186" s="8">
        <v>0.632615215348245</v>
      </c>
      <c r="P186" s="8">
        <v>0.754599446029859</v>
      </c>
      <c r="Q186" s="8">
        <v>0.854116209158476</v>
      </c>
      <c r="R186" s="8">
        <v>0.913389800863327</v>
      </c>
      <c r="S186" s="8">
        <v>1</v>
      </c>
      <c r="T186" s="8">
        <v>1.10335089000436</v>
      </c>
      <c r="U186" s="8">
        <v>1.192628129592928</v>
      </c>
      <c r="V186" s="8">
        <v>1.253997003308423</v>
      </c>
      <c r="W186" s="8">
        <v>1.326077387135906</v>
      </c>
      <c r="X186" s="8">
        <v>1.356259666170727</v>
      </c>
      <c r="Y186" s="8">
        <v>1.41351249235242</v>
      </c>
      <c r="Z186" s="8">
        <v>1.496741260755944</v>
      </c>
      <c r="AA186" s="38"/>
      <c r="AB186" s="38"/>
      <c r="AC186" s="38"/>
      <c r="AD186" s="38"/>
      <c r="AE186" s="8">
        <v>1.568432043166328</v>
      </c>
      <c r="AF186" s="38"/>
      <c r="AG186" s="8">
        <v>1.636977599498672</v>
      </c>
      <c r="AH186" s="60">
        <f t="shared" si="34"/>
        <v>0.04370323638247364</v>
      </c>
      <c r="AI186" s="8">
        <v>1.663014227876752</v>
      </c>
      <c r="AJ186" s="38"/>
      <c r="AK186" s="8">
        <v>1.694816726790376</v>
      </c>
      <c r="AL186" s="38"/>
      <c r="AM186" s="8">
        <v>1.747928364022833</v>
      </c>
      <c r="AN186" s="48" t="e">
        <f t="shared" si="32"/>
        <v>#DIV/0!</v>
      </c>
      <c r="AO186" s="48" t="e">
        <f t="shared" si="33"/>
        <v>#DIV/0!</v>
      </c>
    </row>
    <row r="187" spans="1:41" ht="12.75">
      <c r="A187" s="112"/>
      <c r="B187" s="7" t="s">
        <v>50</v>
      </c>
      <c r="C187" s="7" t="s">
        <v>50</v>
      </c>
      <c r="D187" s="9">
        <v>0.268282618615954</v>
      </c>
      <c r="E187" s="9">
        <v>0.334243186539708</v>
      </c>
      <c r="F187" s="9">
        <v>0.400912966279106</v>
      </c>
      <c r="G187" s="9">
        <v>0.493665356370536</v>
      </c>
      <c r="H187" s="9">
        <v>0.606558789035896</v>
      </c>
      <c r="I187" s="9">
        <v>0.698583172334114</v>
      </c>
      <c r="J187" s="9">
        <v>0.757022045162265</v>
      </c>
      <c r="K187" s="9">
        <v>0.783133927120158</v>
      </c>
      <c r="L187" s="9">
        <v>0.797479746412042</v>
      </c>
      <c r="M187" s="9">
        <v>0.818241150518296</v>
      </c>
      <c r="N187" s="9">
        <v>0.842768499417507</v>
      </c>
      <c r="O187" s="9">
        <v>0.863621802887742</v>
      </c>
      <c r="P187" s="9">
        <v>0.888714827798679</v>
      </c>
      <c r="Q187" s="9">
        <v>0.934451912314103</v>
      </c>
      <c r="R187" s="9">
        <v>0.964881229463364</v>
      </c>
      <c r="S187" s="9">
        <v>1.000000000000044</v>
      </c>
      <c r="T187" s="9">
        <v>1.086316520508235</v>
      </c>
      <c r="U187" s="9">
        <v>1.147429655036119</v>
      </c>
      <c r="V187" s="9">
        <v>1.154563883751408</v>
      </c>
      <c r="W187" s="9">
        <v>1.183546134644358</v>
      </c>
      <c r="X187" s="9">
        <v>1.217173922038928</v>
      </c>
      <c r="Y187" s="9">
        <v>1.324437351122476</v>
      </c>
      <c r="Z187" s="9">
        <v>1.399738113459602</v>
      </c>
      <c r="AA187" s="39"/>
      <c r="AB187" s="39"/>
      <c r="AC187" s="39"/>
      <c r="AD187" s="39"/>
      <c r="AE187" s="9">
        <v>1.565714483544959</v>
      </c>
      <c r="AF187" s="39"/>
      <c r="AG187" s="9">
        <v>1.70573301241112</v>
      </c>
      <c r="AH187" s="60">
        <f t="shared" si="34"/>
        <v>0.08942788122464251</v>
      </c>
      <c r="AI187" s="9">
        <v>1.80807705813812</v>
      </c>
      <c r="AJ187" s="39"/>
      <c r="AK187" s="9">
        <v>1.871358869938862</v>
      </c>
      <c r="AL187" s="39"/>
      <c r="AM187" s="9">
        <v>1.905978997520582</v>
      </c>
      <c r="AN187" s="48" t="e">
        <f t="shared" si="32"/>
        <v>#DIV/0!</v>
      </c>
      <c r="AO187" s="48" t="e">
        <f t="shared" si="33"/>
        <v>#DIV/0!</v>
      </c>
    </row>
    <row r="188" spans="1:41" ht="12.75">
      <c r="A188" s="112"/>
      <c r="B188" s="7" t="s">
        <v>51</v>
      </c>
      <c r="C188" s="7" t="s">
        <v>51</v>
      </c>
      <c r="D188" s="8">
        <v>0.480914870969661</v>
      </c>
      <c r="E188" s="8">
        <v>0.512413331678205</v>
      </c>
      <c r="F188" s="8">
        <v>0.523673160352083</v>
      </c>
      <c r="G188" s="8">
        <v>0.540673228056718</v>
      </c>
      <c r="H188" s="8">
        <v>0.570527930704809</v>
      </c>
      <c r="I188" s="8">
        <v>0.566367728916141</v>
      </c>
      <c r="J188" s="8">
        <v>0.576570256402589</v>
      </c>
      <c r="K188" s="8">
        <v>0.592784677340594</v>
      </c>
      <c r="L188" s="8">
        <v>0.623465745784132</v>
      </c>
      <c r="M188" s="8">
        <v>0.634030570598848</v>
      </c>
      <c r="N188" s="8">
        <v>0.653267034015833</v>
      </c>
      <c r="O188" s="8">
        <v>0.668141724429565</v>
      </c>
      <c r="P188" s="8">
        <v>0.693361175231573</v>
      </c>
      <c r="Q188" s="8">
        <v>0.739321209237368</v>
      </c>
      <c r="R188" s="8">
        <v>0.76928291140841</v>
      </c>
      <c r="S188" s="8">
        <v>0.816079695671674</v>
      </c>
      <c r="T188" s="8">
        <v>0.861212846478575</v>
      </c>
      <c r="U188" s="8">
        <v>0.900266200143817</v>
      </c>
      <c r="V188" s="8">
        <v>0.925437470859879</v>
      </c>
      <c r="W188" s="8">
        <v>0.943791180060336</v>
      </c>
      <c r="X188" s="8">
        <v>0.967312827832034</v>
      </c>
      <c r="Y188" s="8">
        <v>1.003646871534516</v>
      </c>
      <c r="Z188" s="8">
        <v>1.014468125591218</v>
      </c>
      <c r="AA188" s="38"/>
      <c r="AB188" s="38"/>
      <c r="AC188" s="38"/>
      <c r="AD188" s="38"/>
      <c r="AE188" s="8">
        <v>0.999995212594195</v>
      </c>
      <c r="AF188" s="38"/>
      <c r="AG188" s="8">
        <v>0.959805797078765</v>
      </c>
      <c r="AH188" s="60">
        <f t="shared" si="34"/>
        <v>-0.04018960791939219</v>
      </c>
      <c r="AI188" s="8">
        <v>0.943952315904357</v>
      </c>
      <c r="AJ188" s="38"/>
      <c r="AK188" s="8">
        <v>0.950195751793406</v>
      </c>
      <c r="AL188" s="38"/>
      <c r="AM188" s="8">
        <v>0.961270895291329</v>
      </c>
      <c r="AN188" s="48" t="e">
        <f t="shared" si="32"/>
        <v>#DIV/0!</v>
      </c>
      <c r="AO188" s="48" t="e">
        <f t="shared" si="33"/>
        <v>#DIV/0!</v>
      </c>
    </row>
    <row r="189" spans="1:41" ht="12.75">
      <c r="A189" s="112"/>
      <c r="B189" s="6" t="s">
        <v>52</v>
      </c>
      <c r="C189" s="6" t="s">
        <v>52</v>
      </c>
      <c r="D189" s="9" t="s">
        <v>38</v>
      </c>
      <c r="E189" s="9" t="s">
        <v>38</v>
      </c>
      <c r="F189" s="9" t="s">
        <v>38</v>
      </c>
      <c r="G189" s="9" t="s">
        <v>38</v>
      </c>
      <c r="H189" s="9" t="s">
        <v>38</v>
      </c>
      <c r="I189" s="9" t="s">
        <v>38</v>
      </c>
      <c r="J189" s="9" t="s">
        <v>38</v>
      </c>
      <c r="K189" s="9" t="s">
        <v>38</v>
      </c>
      <c r="L189" s="9" t="s">
        <v>38</v>
      </c>
      <c r="M189" s="9" t="s">
        <v>38</v>
      </c>
      <c r="N189" s="9">
        <v>0.685676811870069</v>
      </c>
      <c r="O189" s="9">
        <v>0.754179296187896</v>
      </c>
      <c r="P189" s="9">
        <v>0.812655449641359</v>
      </c>
      <c r="Q189" s="9">
        <v>0.870237765505524</v>
      </c>
      <c r="R189" s="9">
        <v>0.924775152228139</v>
      </c>
      <c r="S189" s="9">
        <v>0.939678501270308</v>
      </c>
      <c r="T189" s="9">
        <v>0.955294004556778</v>
      </c>
      <c r="U189" s="9">
        <v>0.993179891042495</v>
      </c>
      <c r="V189" s="9">
        <v>0.98776731449068</v>
      </c>
      <c r="W189" s="9">
        <v>0.989592998107654</v>
      </c>
      <c r="X189" s="9">
        <v>0.999999890457704</v>
      </c>
      <c r="Y189" s="9">
        <v>1.022898563202598</v>
      </c>
      <c r="Z189" s="9">
        <v>1.028510049459317</v>
      </c>
      <c r="AA189" s="39"/>
      <c r="AB189" s="39"/>
      <c r="AC189" s="39"/>
      <c r="AD189" s="39"/>
      <c r="AE189" s="9">
        <v>1.038038141927421</v>
      </c>
      <c r="AF189" s="39"/>
      <c r="AG189" s="9">
        <v>1.090432605120276</v>
      </c>
      <c r="AH189" s="60">
        <f t="shared" si="34"/>
        <v>0.050474506741697844</v>
      </c>
      <c r="AI189" s="9">
        <v>1.098094010972775</v>
      </c>
      <c r="AJ189" s="39"/>
      <c r="AK189" s="9">
        <v>1.11414590721967</v>
      </c>
      <c r="AL189" s="39"/>
      <c r="AM189" s="9">
        <v>1.139726153205911</v>
      </c>
      <c r="AN189" s="48" t="e">
        <f t="shared" si="32"/>
        <v>#DIV/0!</v>
      </c>
      <c r="AO189" s="48" t="e">
        <f t="shared" si="33"/>
        <v>#DIV/0!</v>
      </c>
    </row>
    <row r="190" spans="1:41" ht="12.75">
      <c r="A190" s="112"/>
      <c r="B190" s="7" t="s">
        <v>53</v>
      </c>
      <c r="C190" s="7" t="s">
        <v>53</v>
      </c>
      <c r="D190" s="8">
        <v>0.492671292218402</v>
      </c>
      <c r="E190" s="8">
        <v>0.529550840727992</v>
      </c>
      <c r="F190" s="8">
        <v>0.561381562335416</v>
      </c>
      <c r="G190" s="8">
        <v>0.598710297966318</v>
      </c>
      <c r="H190" s="8">
        <v>0.635810953542972</v>
      </c>
      <c r="I190" s="8">
        <v>0.689180703179625</v>
      </c>
      <c r="J190" s="8">
        <v>0.741145793478536</v>
      </c>
      <c r="K190" s="8">
        <v>0.773769842829745</v>
      </c>
      <c r="L190" s="8">
        <v>0.804025614568238</v>
      </c>
      <c r="M190" s="8">
        <v>0.832571084037277</v>
      </c>
      <c r="N190" s="8">
        <v>0.873907008193967</v>
      </c>
      <c r="O190" s="8">
        <v>0.915940742988261</v>
      </c>
      <c r="P190" s="8">
        <v>0.939403605612604</v>
      </c>
      <c r="Q190" s="8">
        <v>0.964045960268</v>
      </c>
      <c r="R190" s="8">
        <v>0.981253592482055</v>
      </c>
      <c r="S190" s="8">
        <v>1.000000000000839</v>
      </c>
      <c r="T190" s="8">
        <v>1.029632245637851</v>
      </c>
      <c r="U190" s="8">
        <v>1.063212686389172</v>
      </c>
      <c r="V190" s="8">
        <v>1.096328367788297</v>
      </c>
      <c r="W190" s="8">
        <v>1.125222167065878</v>
      </c>
      <c r="X190" s="8">
        <v>1.14837103246323</v>
      </c>
      <c r="Y190" s="8">
        <v>1.169455750878382</v>
      </c>
      <c r="Z190" s="8">
        <v>1.199542394040698</v>
      </c>
      <c r="AA190" s="38"/>
      <c r="AB190" s="38"/>
      <c r="AC190" s="38"/>
      <c r="AD190" s="38"/>
      <c r="AE190" s="8">
        <v>1.232607893143096</v>
      </c>
      <c r="AF190" s="38"/>
      <c r="AG190" s="8">
        <v>1.259095397801773</v>
      </c>
      <c r="AH190" s="60">
        <f t="shared" si="34"/>
        <v>0.021488994842581377</v>
      </c>
      <c r="AI190" s="8">
        <v>1.267787560127473</v>
      </c>
      <c r="AJ190" s="38"/>
      <c r="AK190" s="8">
        <v>1.282602212476791</v>
      </c>
      <c r="AL190" s="38"/>
      <c r="AM190" s="8">
        <v>1.296929664977307</v>
      </c>
      <c r="AN190" s="48" t="e">
        <f t="shared" si="32"/>
        <v>#DIV/0!</v>
      </c>
      <c r="AO190" s="48" t="e">
        <f t="shared" si="33"/>
        <v>#DIV/0!</v>
      </c>
    </row>
    <row r="191" spans="1:41" ht="12.75">
      <c r="A191" s="112"/>
      <c r="B191" s="7" t="s">
        <v>54</v>
      </c>
      <c r="C191" s="7" t="s">
        <v>54</v>
      </c>
      <c r="D191" s="9">
        <v>0.928124401029545</v>
      </c>
      <c r="E191" s="9">
        <v>0.944614750501626</v>
      </c>
      <c r="F191" s="9">
        <v>0.943608896353612</v>
      </c>
      <c r="G191" s="9">
        <v>0.946744814686894</v>
      </c>
      <c r="H191" s="9">
        <v>0.967825154304418</v>
      </c>
      <c r="I191" s="9">
        <v>0.989742492733642</v>
      </c>
      <c r="J191" s="9">
        <v>1.015532772876545</v>
      </c>
      <c r="K191" s="9">
        <v>1.031661201327474</v>
      </c>
      <c r="L191" s="9">
        <v>1.036173726771274</v>
      </c>
      <c r="M191" s="9">
        <v>1.037365524315795</v>
      </c>
      <c r="N191" s="9">
        <v>1.032204652582234</v>
      </c>
      <c r="O191" s="9">
        <v>1.025679781317994</v>
      </c>
      <c r="P191" s="9">
        <v>1.031151463085702</v>
      </c>
      <c r="Q191" s="9">
        <v>1.030796370998612</v>
      </c>
      <c r="R191" s="9">
        <v>1.017374726555313</v>
      </c>
      <c r="S191" s="9">
        <v>0.999742009704649</v>
      </c>
      <c r="T191" s="9">
        <v>0.987446024432221</v>
      </c>
      <c r="U191" s="9">
        <v>0.972184114791257</v>
      </c>
      <c r="V191" s="9">
        <v>0.956647140003696</v>
      </c>
      <c r="W191" s="9">
        <v>0.946353026343501</v>
      </c>
      <c r="X191" s="9">
        <v>0.934742610414817</v>
      </c>
      <c r="Y191" s="9">
        <v>0.926339392082625</v>
      </c>
      <c r="Z191" s="9">
        <v>0.91950354837628</v>
      </c>
      <c r="AA191" s="39"/>
      <c r="AB191" s="39"/>
      <c r="AC191" s="39"/>
      <c r="AD191" s="39"/>
      <c r="AE191" s="9">
        <v>0.912150320526538</v>
      </c>
      <c r="AF191" s="39"/>
      <c r="AG191" s="9">
        <v>0.903772852201723</v>
      </c>
      <c r="AH191" s="60">
        <f t="shared" si="34"/>
        <v>-0.009184306726964797</v>
      </c>
      <c r="AI191" s="9">
        <v>0.887059212842252</v>
      </c>
      <c r="AJ191" s="39"/>
      <c r="AK191" s="9">
        <v>0.879745406815601</v>
      </c>
      <c r="AL191" s="39"/>
      <c r="AM191" s="9">
        <v>0.87308878448681</v>
      </c>
      <c r="AN191" s="48" t="e">
        <f t="shared" si="32"/>
        <v>#DIV/0!</v>
      </c>
      <c r="AO191" s="48" t="e">
        <f t="shared" si="33"/>
        <v>#DIV/0!</v>
      </c>
    </row>
    <row r="192" spans="1:41" ht="12.75">
      <c r="A192" s="112"/>
      <c r="B192" s="7" t="s">
        <v>55</v>
      </c>
      <c r="C192" s="7" t="s">
        <v>55</v>
      </c>
      <c r="D192" s="8">
        <v>0.381282269743355</v>
      </c>
      <c r="E192" s="8">
        <v>0.397398169149527</v>
      </c>
      <c r="F192" s="8">
        <v>0.416418244031236</v>
      </c>
      <c r="G192" s="8">
        <v>0.444353621809912</v>
      </c>
      <c r="H192" s="8">
        <v>0.469848615854177</v>
      </c>
      <c r="I192" s="8">
        <v>0.518672393714773</v>
      </c>
      <c r="J192" s="8">
        <v>0.571674921262274</v>
      </c>
      <c r="K192" s="8">
        <v>0.616570286152035</v>
      </c>
      <c r="L192" s="8">
        <v>0.65623763080866</v>
      </c>
      <c r="M192" s="8">
        <v>0.706730662436182</v>
      </c>
      <c r="N192" s="8">
        <v>0.759427834134188</v>
      </c>
      <c r="O192" s="8">
        <v>0.797238572197478</v>
      </c>
      <c r="P192" s="8">
        <v>0.827947432729252</v>
      </c>
      <c r="Q192" s="8">
        <v>0.86895379307223</v>
      </c>
      <c r="R192" s="8">
        <v>0.859892115064734</v>
      </c>
      <c r="S192" s="8">
        <v>0.868430046462266</v>
      </c>
      <c r="T192" s="8">
        <v>0.901951168113046</v>
      </c>
      <c r="U192" s="8">
        <v>0.931087120239048</v>
      </c>
      <c r="V192" s="8">
        <v>0.964245733373121</v>
      </c>
      <c r="W192" s="8">
        <v>0.993496977611461</v>
      </c>
      <c r="X192" s="8">
        <v>1.000000115574749</v>
      </c>
      <c r="Y192" s="8">
        <v>0.998566011123139</v>
      </c>
      <c r="Z192" s="8">
        <v>1.019339487273847</v>
      </c>
      <c r="AA192" s="38"/>
      <c r="AB192" s="38"/>
      <c r="AC192" s="38"/>
      <c r="AD192" s="38"/>
      <c r="AE192" s="8">
        <v>1.049006702920842</v>
      </c>
      <c r="AF192" s="38"/>
      <c r="AG192" s="8">
        <v>1.084297221224311</v>
      </c>
      <c r="AH192" s="60">
        <f t="shared" si="34"/>
        <v>0.03364184252131697</v>
      </c>
      <c r="AI192" s="8">
        <v>1.119129494037429</v>
      </c>
      <c r="AJ192" s="38"/>
      <c r="AK192" s="8">
        <v>1.1387872746443</v>
      </c>
      <c r="AL192" s="38"/>
      <c r="AM192" s="8">
        <v>1.168918423299257</v>
      </c>
      <c r="AN192" s="48" t="e">
        <f t="shared" si="32"/>
        <v>#DIV/0!</v>
      </c>
      <c r="AO192" s="48" t="e">
        <f t="shared" si="33"/>
        <v>#DIV/0!</v>
      </c>
    </row>
    <row r="193" spans="1:41" ht="12.75">
      <c r="A193" s="112"/>
      <c r="B193" s="7" t="s">
        <v>56</v>
      </c>
      <c r="C193" s="7" t="s">
        <v>56</v>
      </c>
      <c r="D193" s="9">
        <v>0.711670745559679</v>
      </c>
      <c r="E193" s="9">
        <v>0.711074556991495</v>
      </c>
      <c r="F193" s="9">
        <v>0.711522727528409</v>
      </c>
      <c r="G193" s="9">
        <v>0.731277709550597</v>
      </c>
      <c r="H193" s="9">
        <v>0.760682268708423</v>
      </c>
      <c r="I193" s="9">
        <v>0.779801158737275</v>
      </c>
      <c r="J193" s="9">
        <v>0.794015684024299</v>
      </c>
      <c r="K193" s="9">
        <v>0.823625125816257</v>
      </c>
      <c r="L193" s="9">
        <v>0.872818362344617</v>
      </c>
      <c r="M193" s="9">
        <v>0.903736837556744</v>
      </c>
      <c r="N193" s="9">
        <v>0.924812615881438</v>
      </c>
      <c r="O193" s="9">
        <v>0.952357617802515</v>
      </c>
      <c r="P193" s="9">
        <v>0.934493815302293</v>
      </c>
      <c r="Q193" s="9">
        <v>0.930659246104534</v>
      </c>
      <c r="R193" s="9">
        <v>0.980253851309859</v>
      </c>
      <c r="S193" s="9">
        <v>1</v>
      </c>
      <c r="T193" s="9">
        <v>1.000831973535757</v>
      </c>
      <c r="U193" s="9">
        <v>1.021888070482186</v>
      </c>
      <c r="V193" s="9">
        <v>1.083573640178947</v>
      </c>
      <c r="W193" s="9">
        <v>1.103076070165012</v>
      </c>
      <c r="X193" s="9">
        <v>1.15394580180117</v>
      </c>
      <c r="Y193" s="9">
        <v>1.231378554279867</v>
      </c>
      <c r="Z193" s="9">
        <v>1.27659580553784</v>
      </c>
      <c r="AA193" s="39"/>
      <c r="AB193" s="39"/>
      <c r="AC193" s="39"/>
      <c r="AD193" s="39"/>
      <c r="AE193" s="9">
        <v>1.330584674582399</v>
      </c>
      <c r="AF193" s="39"/>
      <c r="AG193" s="9">
        <v>1.325773888234253</v>
      </c>
      <c r="AH193" s="60">
        <f t="shared" si="34"/>
        <v>-0.0036155431819143713</v>
      </c>
      <c r="AI193" s="9">
        <v>1.346026707055569</v>
      </c>
      <c r="AJ193" s="39"/>
      <c r="AK193" s="9">
        <v>1.347383048932634</v>
      </c>
      <c r="AL193" s="39"/>
      <c r="AM193" s="9">
        <v>1.373455086195663</v>
      </c>
      <c r="AN193" s="48" t="e">
        <f t="shared" si="32"/>
        <v>#DIV/0!</v>
      </c>
      <c r="AO193" s="48" t="e">
        <f t="shared" si="33"/>
        <v>#DIV/0!</v>
      </c>
    </row>
    <row r="194" spans="1:41" ht="12.75">
      <c r="A194" s="112"/>
      <c r="B194" s="7" t="s">
        <v>57</v>
      </c>
      <c r="C194" s="7" t="s">
        <v>57</v>
      </c>
      <c r="D194" s="9">
        <v>0.768414367682322</v>
      </c>
      <c r="E194" s="9">
        <v>0.769181374508954</v>
      </c>
      <c r="F194" s="9">
        <v>0.763796958976999</v>
      </c>
      <c r="G194" s="9">
        <v>0.773504151997532</v>
      </c>
      <c r="H194" s="9">
        <v>0.783927039503249</v>
      </c>
      <c r="I194" s="9">
        <v>0.796154700754158</v>
      </c>
      <c r="J194" s="9">
        <v>0.820972886762362</v>
      </c>
      <c r="K194" s="9">
        <v>0.841461005052545</v>
      </c>
      <c r="L194" s="9">
        <v>0.85490525246393</v>
      </c>
      <c r="M194" s="9">
        <v>0.872534745201852</v>
      </c>
      <c r="N194" s="9">
        <v>0.890552750038655</v>
      </c>
      <c r="O194" s="9">
        <v>0.902105773950921</v>
      </c>
      <c r="P194" s="9">
        <v>0.9259208155447</v>
      </c>
      <c r="Q194" s="9">
        <v>0.943621784858898</v>
      </c>
      <c r="R194" s="9">
        <v>0.96040913872473</v>
      </c>
      <c r="S194" s="9">
        <v>1</v>
      </c>
      <c r="T194" s="9">
        <v>1.050989533085009</v>
      </c>
      <c r="U194" s="9">
        <v>1.091196104462702</v>
      </c>
      <c r="V194" s="9">
        <v>1.114969667925174</v>
      </c>
      <c r="W194" s="9">
        <v>1.123137570541405</v>
      </c>
      <c r="X194" s="9">
        <v>1.150409382408439</v>
      </c>
      <c r="Y194" s="9">
        <v>1.170745661846167</v>
      </c>
      <c r="Z194" s="9">
        <v>1.192383649516876</v>
      </c>
      <c r="AA194" s="39"/>
      <c r="AB194" s="39"/>
      <c r="AC194" s="39"/>
      <c r="AD194" s="39"/>
      <c r="AE194" s="9">
        <v>1.220414128512487</v>
      </c>
      <c r="AF194" s="39"/>
      <c r="AG194" s="9">
        <v>1.218490635175401</v>
      </c>
      <c r="AH194" s="60">
        <f t="shared" si="34"/>
        <v>-0.0015760988767234974</v>
      </c>
      <c r="AI194" s="9">
        <v>1.238275275154033</v>
      </c>
      <c r="AJ194" s="39"/>
      <c r="AK194" s="9">
        <v>1.256177209753745</v>
      </c>
      <c r="AL194" s="39"/>
      <c r="AM194" s="9">
        <v>1.273259521532079</v>
      </c>
      <c r="AN194" s="48" t="e">
        <f t="shared" si="32"/>
        <v>#DIV/0!</v>
      </c>
      <c r="AO194" s="48" t="e">
        <f t="shared" si="33"/>
        <v>#DIV/0!</v>
      </c>
    </row>
    <row r="195" spans="1:41" ht="12.75">
      <c r="A195" s="112"/>
      <c r="B195" s="7" t="s">
        <v>58</v>
      </c>
      <c r="C195" s="7" t="s">
        <v>58</v>
      </c>
      <c r="D195" s="8">
        <v>0.598252818827359</v>
      </c>
      <c r="E195" s="8">
        <v>0.689769119874169</v>
      </c>
      <c r="F195" s="8">
        <v>0.780302594831262</v>
      </c>
      <c r="G195" s="8">
        <v>0.843340678931339</v>
      </c>
      <c r="H195" s="8">
        <v>0.886872144713024</v>
      </c>
      <c r="I195" s="8">
        <v>0.915378217046678</v>
      </c>
      <c r="J195" s="8">
        <v>0.921003752228275</v>
      </c>
      <c r="K195" s="8">
        <v>0.932662968956529</v>
      </c>
      <c r="L195" s="8">
        <v>0.958505391821421</v>
      </c>
      <c r="M195" s="8">
        <v>0.969473707605458</v>
      </c>
      <c r="N195" s="8">
        <v>0.991827297040991</v>
      </c>
      <c r="O195" s="8">
        <v>1.017495177479085</v>
      </c>
      <c r="P195" s="8">
        <v>1.023879010339883</v>
      </c>
      <c r="Q195" s="8">
        <v>1.032195423131311</v>
      </c>
      <c r="R195" s="8">
        <v>1.035985875948186</v>
      </c>
      <c r="S195" s="8">
        <v>1.062241501059215</v>
      </c>
      <c r="T195" s="8">
        <v>1.106415364641626</v>
      </c>
      <c r="U195" s="8">
        <v>1.119876435453783</v>
      </c>
      <c r="V195" s="8">
        <v>1.138637723691869</v>
      </c>
      <c r="W195" s="8">
        <v>1.183168863106123</v>
      </c>
      <c r="X195" s="8">
        <v>1.210056480766732</v>
      </c>
      <c r="Y195" s="8">
        <v>1.239008422578789</v>
      </c>
      <c r="Z195" s="8">
        <v>1.289762969296879</v>
      </c>
      <c r="AA195" s="38"/>
      <c r="AB195" s="38"/>
      <c r="AC195" s="38"/>
      <c r="AD195" s="38"/>
      <c r="AE195" s="8">
        <v>1.336202502148235</v>
      </c>
      <c r="AF195" s="38"/>
      <c r="AG195" s="8">
        <v>1.357723815096548</v>
      </c>
      <c r="AH195" s="60">
        <f t="shared" si="34"/>
        <v>0.01610632588527028</v>
      </c>
      <c r="AI195" s="8">
        <v>1.398288963269306</v>
      </c>
      <c r="AJ195" s="38"/>
      <c r="AK195" s="8">
        <v>1.458547917770386</v>
      </c>
      <c r="AL195" s="38"/>
      <c r="AM195" s="8">
        <v>1.489152773964829</v>
      </c>
      <c r="AN195" s="48" t="e">
        <f t="shared" si="32"/>
        <v>#DIV/0!</v>
      </c>
      <c r="AO195" s="48" t="e">
        <f t="shared" si="33"/>
        <v>#DIV/0!</v>
      </c>
    </row>
    <row r="196" spans="1:41" ht="12.75">
      <c r="A196" s="112"/>
      <c r="B196" s="7" t="s">
        <v>59</v>
      </c>
      <c r="C196" s="7" t="s">
        <v>59</v>
      </c>
      <c r="D196" s="9">
        <v>0.446425569878848</v>
      </c>
      <c r="E196" s="9">
        <v>0.443439936803791</v>
      </c>
      <c r="F196" s="9">
        <v>0.475349070772687</v>
      </c>
      <c r="G196" s="9">
        <v>0.498500080270934</v>
      </c>
      <c r="H196" s="9">
        <v>0.526653183137312</v>
      </c>
      <c r="I196" s="9">
        <v>0.546787278030929</v>
      </c>
      <c r="J196" s="9">
        <v>0.558724536135046</v>
      </c>
      <c r="K196" s="9">
        <v>0.554728081563703</v>
      </c>
      <c r="L196" s="9">
        <v>0.567430214904048</v>
      </c>
      <c r="M196" s="9">
        <v>0.566246452124215</v>
      </c>
      <c r="N196" s="9">
        <v>0.583464856186563</v>
      </c>
      <c r="O196" s="9">
        <v>0.607849044701801</v>
      </c>
      <c r="P196" s="9">
        <v>0.624867396960459</v>
      </c>
      <c r="Q196" s="9">
        <v>0.6200604531211</v>
      </c>
      <c r="R196" s="9">
        <v>0.661078382362503</v>
      </c>
      <c r="S196" s="9">
        <v>0.764545025201106</v>
      </c>
      <c r="T196" s="9">
        <v>0.777787955604656</v>
      </c>
      <c r="U196" s="9">
        <v>0.763994569349733</v>
      </c>
      <c r="V196" s="9">
        <v>0.786692576735627</v>
      </c>
      <c r="W196" s="9">
        <v>0.828336504665755</v>
      </c>
      <c r="X196" s="9">
        <v>0.899998566082106</v>
      </c>
      <c r="Y196" s="9">
        <v>0.976643652211744</v>
      </c>
      <c r="Z196" s="9">
        <v>1.000000440216992</v>
      </c>
      <c r="AA196" s="39"/>
      <c r="AB196" s="39"/>
      <c r="AC196" s="39"/>
      <c r="AD196" s="39"/>
      <c r="AE196" s="9">
        <v>1.099676537452052</v>
      </c>
      <c r="AF196" s="39"/>
      <c r="AG196" s="9">
        <v>1.055349302149296</v>
      </c>
      <c r="AH196" s="60">
        <f t="shared" si="34"/>
        <v>-0.04030933987685348</v>
      </c>
      <c r="AI196" s="9">
        <v>1.099739539623787</v>
      </c>
      <c r="AJ196" s="39"/>
      <c r="AK196" s="9">
        <v>1.129764000673077</v>
      </c>
      <c r="AL196" s="39"/>
      <c r="AM196" s="9">
        <v>1.155249387071808</v>
      </c>
      <c r="AN196" s="48" t="e">
        <f t="shared" si="32"/>
        <v>#DIV/0!</v>
      </c>
      <c r="AO196" s="48" t="e">
        <f t="shared" si="33"/>
        <v>#DIV/0!</v>
      </c>
    </row>
    <row r="197" spans="1:41" ht="12.75">
      <c r="A197" s="112"/>
      <c r="B197" s="7" t="s">
        <v>60</v>
      </c>
      <c r="C197" s="7" t="s">
        <v>60</v>
      </c>
      <c r="D197" s="8" t="s">
        <v>38</v>
      </c>
      <c r="E197" s="8" t="s">
        <v>38</v>
      </c>
      <c r="F197" s="8" t="s">
        <v>38</v>
      </c>
      <c r="G197" s="8" t="s">
        <v>38</v>
      </c>
      <c r="H197" s="8" t="s">
        <v>38</v>
      </c>
      <c r="I197" s="8">
        <v>0.119496699026429</v>
      </c>
      <c r="J197" s="8">
        <v>0.185525788906863</v>
      </c>
      <c r="K197" s="8">
        <v>0.257185991338487</v>
      </c>
      <c r="L197" s="8">
        <v>0.335994970807097</v>
      </c>
      <c r="M197" s="8">
        <v>0.46109945532329</v>
      </c>
      <c r="N197" s="8">
        <v>0.590107289975835</v>
      </c>
      <c r="O197" s="8">
        <v>0.693478701651967</v>
      </c>
      <c r="P197" s="8">
        <v>0.790476789697772</v>
      </c>
      <c r="Q197" s="8">
        <v>0.877792289822808</v>
      </c>
      <c r="R197" s="8">
        <v>0.930655926041972</v>
      </c>
      <c r="S197" s="8">
        <v>0.998272879641628</v>
      </c>
      <c r="T197" s="8">
        <v>1.035955872236094</v>
      </c>
      <c r="U197" s="8">
        <v>1.058496854905843</v>
      </c>
      <c r="V197" s="8">
        <v>1.062119216296089</v>
      </c>
      <c r="W197" s="8">
        <v>1.102882568690397</v>
      </c>
      <c r="X197" s="8">
        <v>1.134711507731983</v>
      </c>
      <c r="Y197" s="8">
        <v>1.152016247241309</v>
      </c>
      <c r="Z197" s="8">
        <v>1.197727949179091</v>
      </c>
      <c r="AA197" s="38"/>
      <c r="AB197" s="38"/>
      <c r="AC197" s="38"/>
      <c r="AD197" s="38"/>
      <c r="AE197" s="8">
        <v>1.234591783790302</v>
      </c>
      <c r="AF197" s="38"/>
      <c r="AG197" s="8">
        <v>1.278694117087331</v>
      </c>
      <c r="AH197" s="60">
        <f t="shared" si="34"/>
        <v>0.03572219892929396</v>
      </c>
      <c r="AI197" s="8">
        <v>1.304112052675402</v>
      </c>
      <c r="AJ197" s="38"/>
      <c r="AK197" s="8">
        <v>1.343870351892956</v>
      </c>
      <c r="AL197" s="38"/>
      <c r="AM197" s="8">
        <v>1.386953789209355</v>
      </c>
      <c r="AN197" s="48" t="e">
        <f t="shared" si="32"/>
        <v>#DIV/0!</v>
      </c>
      <c r="AO197" s="48" t="e">
        <f t="shared" si="33"/>
        <v>#DIV/0!</v>
      </c>
    </row>
    <row r="198" spans="1:41" ht="12.75">
      <c r="A198" s="112"/>
      <c r="B198" s="7" t="s">
        <v>61</v>
      </c>
      <c r="C198" s="7" t="s">
        <v>61</v>
      </c>
      <c r="D198" s="9">
        <v>0.263802969609073</v>
      </c>
      <c r="E198" s="9">
        <v>0.317753666167997</v>
      </c>
      <c r="F198" s="9">
        <v>0.349836560389071</v>
      </c>
      <c r="G198" s="9">
        <v>0.388897183165066</v>
      </c>
      <c r="H198" s="9">
        <v>0.429785073947627</v>
      </c>
      <c r="I198" s="9">
        <v>0.486278819710271</v>
      </c>
      <c r="J198" s="9">
        <v>0.535325808595637</v>
      </c>
      <c r="K198" s="9">
        <v>0.596599370140115</v>
      </c>
      <c r="L198" s="9">
        <v>0.640607105191767</v>
      </c>
      <c r="M198" s="9">
        <v>0.687228100255959</v>
      </c>
      <c r="N198" s="9">
        <v>0.71079052420792</v>
      </c>
      <c r="O198" s="9">
        <v>0.727441097175009</v>
      </c>
      <c r="P198" s="9">
        <v>0.755999889199413</v>
      </c>
      <c r="Q198" s="9">
        <v>0.784674557773291</v>
      </c>
      <c r="R198" s="9">
        <v>0.810537170841801</v>
      </c>
      <c r="S198" s="9">
        <v>0.836824839184282</v>
      </c>
      <c r="T198" s="9">
        <v>0.866752047227253</v>
      </c>
      <c r="U198" s="9">
        <v>0.899167573477328</v>
      </c>
      <c r="V198" s="9">
        <v>0.926224969382647</v>
      </c>
      <c r="W198" s="9">
        <v>0.949082178284118</v>
      </c>
      <c r="X198" s="9">
        <v>0.972973195349076</v>
      </c>
      <c r="Y198" s="9">
        <v>1.000000623934242</v>
      </c>
      <c r="Z198" s="9">
        <v>1.028271589590585</v>
      </c>
      <c r="AA198" s="39"/>
      <c r="AB198" s="39"/>
      <c r="AC198" s="39"/>
      <c r="AD198" s="39"/>
      <c r="AE198" s="9">
        <v>1.048517787885693</v>
      </c>
      <c r="AF198" s="39"/>
      <c r="AG198" s="9">
        <v>1.051058647522798</v>
      </c>
      <c r="AH198" s="60">
        <f t="shared" si="34"/>
        <v>0.0024232871072493722</v>
      </c>
      <c r="AI198" s="9">
        <v>1.062660555214257</v>
      </c>
      <c r="AJ198" s="39"/>
      <c r="AK198" s="9">
        <v>1.076737628347385</v>
      </c>
      <c r="AL198" s="39"/>
      <c r="AM198" s="9">
        <v>1.089071923195176</v>
      </c>
      <c r="AN198" s="48" t="e">
        <f t="shared" si="32"/>
        <v>#DIV/0!</v>
      </c>
      <c r="AO198" s="48" t="e">
        <f t="shared" si="33"/>
        <v>#DIV/0!</v>
      </c>
    </row>
    <row r="199" spans="1:41" ht="12.75">
      <c r="A199" s="112"/>
      <c r="B199" s="7" t="s">
        <v>62</v>
      </c>
      <c r="C199" s="7" t="s">
        <v>62</v>
      </c>
      <c r="D199" s="8" t="s">
        <v>38</v>
      </c>
      <c r="E199" s="8" t="s">
        <v>38</v>
      </c>
      <c r="F199" s="8" t="s">
        <v>38</v>
      </c>
      <c r="G199" s="8" t="s">
        <v>38</v>
      </c>
      <c r="H199" s="8" t="s">
        <v>38</v>
      </c>
      <c r="I199" s="8" t="s">
        <v>38</v>
      </c>
      <c r="J199" s="8" t="s">
        <v>38</v>
      </c>
      <c r="K199" s="8" t="s">
        <v>38</v>
      </c>
      <c r="L199" s="8">
        <v>0.594889713843175</v>
      </c>
      <c r="M199" s="8">
        <v>0.674893380466878</v>
      </c>
      <c r="N199" s="8">
        <v>0.741647571395012</v>
      </c>
      <c r="O199" s="8">
        <v>0.772740955223816</v>
      </c>
      <c r="P199" s="8">
        <v>0.810220739375992</v>
      </c>
      <c r="Q199" s="8">
        <v>0.851316221659422</v>
      </c>
      <c r="R199" s="8">
        <v>0.913986264763011</v>
      </c>
      <c r="S199" s="8">
        <v>1.000000000000003</v>
      </c>
      <c r="T199" s="8">
        <v>1.050187297540524</v>
      </c>
      <c r="U199" s="8">
        <v>1.090856554976356</v>
      </c>
      <c r="V199" s="8">
        <v>1.148730100714346</v>
      </c>
      <c r="W199" s="8">
        <v>1.216217570182382</v>
      </c>
      <c r="X199" s="8">
        <v>1.245116975372026</v>
      </c>
      <c r="Y199" s="8">
        <v>1.281795175824431</v>
      </c>
      <c r="Z199" s="8">
        <v>1.296073753515126</v>
      </c>
      <c r="AA199" s="38"/>
      <c r="AB199" s="38"/>
      <c r="AC199" s="38"/>
      <c r="AD199" s="38"/>
      <c r="AE199" s="8">
        <v>1.333287466142796</v>
      </c>
      <c r="AF199" s="38"/>
      <c r="AG199" s="8">
        <v>1.31754239629803</v>
      </c>
      <c r="AH199" s="60">
        <f t="shared" si="34"/>
        <v>-0.01180920862499113</v>
      </c>
      <c r="AI199" s="8">
        <v>1.318838977086676</v>
      </c>
      <c r="AJ199" s="38"/>
      <c r="AK199" s="8">
        <v>1.347805764544392</v>
      </c>
      <c r="AL199" s="38"/>
      <c r="AM199" s="8">
        <v>1.379378439763658</v>
      </c>
      <c r="AN199" s="48" t="e">
        <f t="shared" si="32"/>
        <v>#DIV/0!</v>
      </c>
      <c r="AO199" s="48" t="e">
        <f t="shared" si="33"/>
        <v>#DIV/0!</v>
      </c>
    </row>
    <row r="200" spans="1:41" ht="12.75">
      <c r="A200" s="112"/>
      <c r="B200" s="7" t="s">
        <v>63</v>
      </c>
      <c r="C200" s="7" t="s">
        <v>63</v>
      </c>
      <c r="D200" s="9" t="s">
        <v>38</v>
      </c>
      <c r="E200" s="9" t="s">
        <v>38</v>
      </c>
      <c r="F200" s="9" t="s">
        <v>38</v>
      </c>
      <c r="G200" s="9" t="s">
        <v>38</v>
      </c>
      <c r="H200" s="9" t="s">
        <v>38</v>
      </c>
      <c r="I200" s="9">
        <v>0.05479268726872</v>
      </c>
      <c r="J200" s="9">
        <v>0.106806172077987</v>
      </c>
      <c r="K200" s="9">
        <v>0.32915294590065</v>
      </c>
      <c r="L200" s="9">
        <v>0.451199956945709</v>
      </c>
      <c r="M200" s="9">
        <v>0.553122582175458</v>
      </c>
      <c r="N200" s="9">
        <v>0.689448622686117</v>
      </c>
      <c r="O200" s="9">
        <v>0.767312322810178</v>
      </c>
      <c r="P200" s="9">
        <v>0.83265008671402</v>
      </c>
      <c r="Q200" s="9">
        <v>0.890908262642574</v>
      </c>
      <c r="R200" s="9">
        <v>0.949339465662066</v>
      </c>
      <c r="S200" s="9">
        <v>1.000000000001028</v>
      </c>
      <c r="T200" s="9">
        <v>1.086654078118709</v>
      </c>
      <c r="U200" s="9">
        <v>1.170320638709575</v>
      </c>
      <c r="V200" s="9">
        <v>1.235756260200465</v>
      </c>
      <c r="W200" s="9">
        <v>1.277411220992152</v>
      </c>
      <c r="X200" s="9">
        <v>1.298352315142143</v>
      </c>
      <c r="Y200" s="9">
        <v>1.324727946286026</v>
      </c>
      <c r="Z200" s="9">
        <v>1.379965949533432</v>
      </c>
      <c r="AA200" s="39"/>
      <c r="AB200" s="39"/>
      <c r="AC200" s="39"/>
      <c r="AD200" s="39"/>
      <c r="AE200" s="9">
        <v>1.435504114028986</v>
      </c>
      <c r="AF200" s="39"/>
      <c r="AG200" s="9">
        <v>1.482079840481692</v>
      </c>
      <c r="AH200" s="60">
        <f t="shared" si="34"/>
        <v>0.032445554141940613</v>
      </c>
      <c r="AI200" s="9">
        <v>1.489115497112955</v>
      </c>
      <c r="AJ200" s="39"/>
      <c r="AK200" s="9">
        <v>1.503426088799544</v>
      </c>
      <c r="AL200" s="39"/>
      <c r="AM200" s="9">
        <v>1.531282531994223</v>
      </c>
      <c r="AN200" s="48" t="e">
        <f t="shared" si="32"/>
        <v>#DIV/0!</v>
      </c>
      <c r="AO200" s="48" t="e">
        <f t="shared" si="33"/>
        <v>#DIV/0!</v>
      </c>
    </row>
    <row r="201" spans="1:41" ht="12.75">
      <c r="A201" s="112"/>
      <c r="B201" s="7" t="s">
        <v>64</v>
      </c>
      <c r="C201" s="7" t="s">
        <v>64</v>
      </c>
      <c r="D201" s="8">
        <v>0.46738583755153</v>
      </c>
      <c r="E201" s="8">
        <v>0.518237313321797</v>
      </c>
      <c r="F201" s="8">
        <v>0.549041258356646</v>
      </c>
      <c r="G201" s="8">
        <v>0.58162712599673</v>
      </c>
      <c r="H201" s="8">
        <v>0.621750724377302</v>
      </c>
      <c r="I201" s="8">
        <v>0.667270239110263</v>
      </c>
      <c r="J201" s="8">
        <v>0.713574072524523</v>
      </c>
      <c r="K201" s="8">
        <v>0.761453572864238</v>
      </c>
      <c r="L201" s="8">
        <v>0.795994053857155</v>
      </c>
      <c r="M201" s="8">
        <v>0.826891544000567</v>
      </c>
      <c r="N201" s="8">
        <v>0.867676911551892</v>
      </c>
      <c r="O201" s="8">
        <v>0.897686627315837</v>
      </c>
      <c r="P201" s="8">
        <v>0.919087954219875</v>
      </c>
      <c r="Q201" s="8">
        <v>0.941881968186012</v>
      </c>
      <c r="R201" s="8">
        <v>0.966625043830964</v>
      </c>
      <c r="S201" s="8">
        <v>1.000000000000032</v>
      </c>
      <c r="T201" s="8">
        <v>1.041979012789831</v>
      </c>
      <c r="U201" s="8">
        <v>1.086874053942529</v>
      </c>
      <c r="V201" s="8">
        <v>1.131899700285548</v>
      </c>
      <c r="W201" s="8">
        <v>1.17744975019056</v>
      </c>
      <c r="X201" s="8">
        <v>1.227918059046154</v>
      </c>
      <c r="Y201" s="8">
        <v>1.278539593584515</v>
      </c>
      <c r="Z201" s="8">
        <v>1.321270242535304</v>
      </c>
      <c r="AA201" s="38"/>
      <c r="AB201" s="38"/>
      <c r="AC201" s="38"/>
      <c r="AD201" s="38"/>
      <c r="AE201" s="8">
        <v>1.353012679690592</v>
      </c>
      <c r="AF201" s="38"/>
      <c r="AG201" s="8">
        <v>1.361144048024568</v>
      </c>
      <c r="AH201" s="60">
        <f t="shared" si="34"/>
        <v>0.006009824191622215</v>
      </c>
      <c r="AI201" s="8">
        <v>1.366232989687174</v>
      </c>
      <c r="AJ201" s="38"/>
      <c r="AK201" s="8">
        <v>1.368828549809322</v>
      </c>
      <c r="AL201" s="38"/>
      <c r="AM201" s="8">
        <v>1.372512256209987</v>
      </c>
      <c r="AN201" s="48" t="e">
        <f t="shared" si="32"/>
        <v>#DIV/0!</v>
      </c>
      <c r="AO201" s="48" t="e">
        <f t="shared" si="33"/>
        <v>#DIV/0!</v>
      </c>
    </row>
    <row r="202" spans="1:41" ht="12.75">
      <c r="A202" s="112"/>
      <c r="B202" s="7" t="s">
        <v>65</v>
      </c>
      <c r="C202" s="7" t="s">
        <v>65</v>
      </c>
      <c r="D202" s="9">
        <v>0.477983145120984</v>
      </c>
      <c r="E202" s="9">
        <v>0.509204251911518</v>
      </c>
      <c r="F202" s="9">
        <v>0.533961815665175</v>
      </c>
      <c r="G202" s="9">
        <v>0.56784141758733</v>
      </c>
      <c r="H202" s="9">
        <v>0.612998351492164</v>
      </c>
      <c r="I202" s="9">
        <v>0.666425588185768</v>
      </c>
      <c r="J202" s="9">
        <v>0.726253642096385</v>
      </c>
      <c r="K202" s="9">
        <v>0.733354364650243</v>
      </c>
      <c r="L202" s="9">
        <v>0.756895389917309</v>
      </c>
      <c r="M202" s="9">
        <v>0.777716362692884</v>
      </c>
      <c r="N202" s="9">
        <v>0.804669334408849</v>
      </c>
      <c r="O202" s="9">
        <v>0.811146823431405</v>
      </c>
      <c r="P202" s="9">
        <v>0.821592590404436</v>
      </c>
      <c r="Q202" s="9">
        <v>0.826924506158371</v>
      </c>
      <c r="R202" s="9">
        <v>0.836509134266143</v>
      </c>
      <c r="S202" s="9">
        <v>0.847310702695263</v>
      </c>
      <c r="T202" s="9">
        <v>0.866314742983199</v>
      </c>
      <c r="U202" s="9">
        <v>0.879575637680909</v>
      </c>
      <c r="V202" s="9">
        <v>0.893998235798122</v>
      </c>
      <c r="W202" s="9">
        <v>0.901284545988779</v>
      </c>
      <c r="X202" s="9">
        <v>0.909427506046431</v>
      </c>
      <c r="Y202" s="9">
        <v>0.924679775048016</v>
      </c>
      <c r="Z202" s="9">
        <v>0.948973969544972</v>
      </c>
      <c r="AA202" s="39"/>
      <c r="AB202" s="39"/>
      <c r="AC202" s="39"/>
      <c r="AD202" s="39"/>
      <c r="AE202" s="9">
        <v>0.98150038894629</v>
      </c>
      <c r="AF202" s="39"/>
      <c r="AG202" s="9">
        <v>1.000000643500644</v>
      </c>
      <c r="AH202" s="60">
        <f t="shared" si="34"/>
        <v>0.018848952850864853</v>
      </c>
      <c r="AI202" s="9">
        <v>1.010966116426713</v>
      </c>
      <c r="AJ202" s="39"/>
      <c r="AK202" s="9">
        <v>1.022596179807136</v>
      </c>
      <c r="AL202" s="39"/>
      <c r="AM202" s="9">
        <v>1.038437121484474</v>
      </c>
      <c r="AN202" s="48" t="e">
        <f t="shared" si="32"/>
        <v>#DIV/0!</v>
      </c>
      <c r="AO202" s="48" t="e">
        <f t="shared" si="33"/>
        <v>#DIV/0!</v>
      </c>
    </row>
    <row r="203" spans="1:41" ht="12.75">
      <c r="A203" s="112"/>
      <c r="B203" s="7" t="s">
        <v>66</v>
      </c>
      <c r="C203" s="7" t="s">
        <v>66</v>
      </c>
      <c r="D203" s="8">
        <v>0.744278936578073</v>
      </c>
      <c r="E203" s="8">
        <v>0.766864780079552</v>
      </c>
      <c r="F203" s="8">
        <v>0.783685824274129</v>
      </c>
      <c r="G203" s="8">
        <v>0.80555252744669</v>
      </c>
      <c r="H203" s="8">
        <v>0.833412242650522</v>
      </c>
      <c r="I203" s="8">
        <v>0.871779385926129</v>
      </c>
      <c r="J203" s="8">
        <v>0.919126397625541</v>
      </c>
      <c r="K203" s="8">
        <v>0.937696926093989</v>
      </c>
      <c r="L203" s="8">
        <v>0.960029344602318</v>
      </c>
      <c r="M203" s="8">
        <v>0.972180549247532</v>
      </c>
      <c r="N203" s="8">
        <v>0.97931867913569</v>
      </c>
      <c r="O203" s="8">
        <v>0.981210467370424</v>
      </c>
      <c r="P203" s="8">
        <v>0.97993305838606</v>
      </c>
      <c r="Q203" s="8">
        <v>0.982766841681778</v>
      </c>
      <c r="R203" s="8">
        <v>0.988810228781835</v>
      </c>
      <c r="S203" s="8">
        <v>1.000000000236932</v>
      </c>
      <c r="T203" s="8">
        <v>1.007953249614814</v>
      </c>
      <c r="U203" s="8">
        <v>1.012688946114603</v>
      </c>
      <c r="V203" s="8">
        <v>1.022810325713793</v>
      </c>
      <c r="W203" s="8">
        <v>1.028647419886602</v>
      </c>
      <c r="X203" s="8">
        <v>1.029760250788237</v>
      </c>
      <c r="Y203" s="8">
        <v>1.050986740094184</v>
      </c>
      <c r="Z203" s="8">
        <v>1.077194248676844</v>
      </c>
      <c r="AA203" s="38"/>
      <c r="AB203" s="38"/>
      <c r="AC203" s="38"/>
      <c r="AD203" s="38"/>
      <c r="AE203" s="8">
        <v>1.103990810220561</v>
      </c>
      <c r="AF203" s="38"/>
      <c r="AG203" s="8">
        <v>1.107080097585265</v>
      </c>
      <c r="AH203" s="60">
        <f t="shared" si="34"/>
        <v>0.0027982908336772194</v>
      </c>
      <c r="AI203" s="8">
        <v>1.108404227266392</v>
      </c>
      <c r="AJ203" s="38"/>
      <c r="AK203" s="8">
        <v>1.116559433225066</v>
      </c>
      <c r="AL203" s="38"/>
      <c r="AM203" s="8">
        <v>1.124886946125914</v>
      </c>
      <c r="AN203" s="48" t="e">
        <f t="shared" si="32"/>
        <v>#DIV/0!</v>
      </c>
      <c r="AO203" s="48" t="e">
        <f t="shared" si="33"/>
        <v>#DIV/0!</v>
      </c>
    </row>
    <row r="204" spans="1:41" ht="12.75">
      <c r="A204" s="112"/>
      <c r="B204" s="7" t="s">
        <v>67</v>
      </c>
      <c r="C204" s="7" t="s">
        <v>67</v>
      </c>
      <c r="D204" s="8">
        <v>0.478959353899113</v>
      </c>
      <c r="E204" s="8">
        <v>0.495339986252896</v>
      </c>
      <c r="F204" s="8">
        <v>0.521832442440968</v>
      </c>
      <c r="G204" s="8">
        <v>0.55460322648317</v>
      </c>
      <c r="H204" s="8">
        <v>0.595224146468876</v>
      </c>
      <c r="I204" s="8">
        <v>0.641229965885504</v>
      </c>
      <c r="J204" s="8">
        <v>0.682647376090967</v>
      </c>
      <c r="K204" s="8">
        <v>0.708309612187735</v>
      </c>
      <c r="L204" s="8">
        <v>0.728684294652236</v>
      </c>
      <c r="M204" s="8">
        <v>0.740209398806243</v>
      </c>
      <c r="N204" s="8">
        <v>0.760034411990298</v>
      </c>
      <c r="O204" s="8">
        <v>0.78754041085333</v>
      </c>
      <c r="P204" s="8">
        <v>0.809494786176175</v>
      </c>
      <c r="Q204" s="8">
        <v>0.827442295184732</v>
      </c>
      <c r="R204" s="8">
        <v>0.844816874324018</v>
      </c>
      <c r="S204" s="8">
        <v>0.854829250016632</v>
      </c>
      <c r="T204" s="8">
        <v>0.872992398903364</v>
      </c>
      <c r="U204" s="8">
        <v>0.900027195856188</v>
      </c>
      <c r="V204" s="8">
        <v>0.927682433999813</v>
      </c>
      <c r="W204" s="8">
        <v>0.951064630486413</v>
      </c>
      <c r="X204" s="8">
        <v>0.97038151872386</v>
      </c>
      <c r="Y204" s="8">
        <v>1</v>
      </c>
      <c r="Z204" s="8">
        <v>1.029923117470377</v>
      </c>
      <c r="AA204" s="38"/>
      <c r="AB204" s="38"/>
      <c r="AC204" s="38"/>
      <c r="AD204" s="38"/>
      <c r="AE204" s="8">
        <v>1.060478791964723</v>
      </c>
      <c r="AF204" s="38"/>
      <c r="AG204" s="8">
        <v>1.075261029726852</v>
      </c>
      <c r="AH204" s="60">
        <f t="shared" si="34"/>
        <v>0.013939211113069172</v>
      </c>
      <c r="AI204" s="8">
        <v>1.11078069751298</v>
      </c>
      <c r="AJ204" s="38"/>
      <c r="AK204" s="8">
        <v>1.132465596884415</v>
      </c>
      <c r="AL204" s="38"/>
      <c r="AM204" s="8">
        <v>1.146663832212273</v>
      </c>
      <c r="AN204" s="48" t="e">
        <f t="shared" si="32"/>
        <v>#DIV/0!</v>
      </c>
      <c r="AO204" s="48" t="e">
        <f t="shared" si="33"/>
        <v>#DIV/0!</v>
      </c>
    </row>
    <row r="205" spans="1:41" ht="12.75">
      <c r="A205" s="112"/>
      <c r="B205" s="7" t="s">
        <v>68</v>
      </c>
      <c r="C205" s="7" t="s">
        <v>68</v>
      </c>
      <c r="D205" s="9">
        <v>0.615757199693397</v>
      </c>
      <c r="E205" s="9">
        <v>0.629368310390811</v>
      </c>
      <c r="F205" s="9">
        <v>0.647637344418198</v>
      </c>
      <c r="G205" s="9">
        <v>0.669883371202669</v>
      </c>
      <c r="H205" s="9">
        <v>0.695178434996529</v>
      </c>
      <c r="I205" s="9">
        <v>0.722003877307792</v>
      </c>
      <c r="J205" s="9">
        <v>0.747599070507322</v>
      </c>
      <c r="K205" s="9">
        <v>0.765324315274087</v>
      </c>
      <c r="L205" s="9">
        <v>0.782233133296963</v>
      </c>
      <c r="M205" s="9">
        <v>0.798715993991438</v>
      </c>
      <c r="N205" s="9">
        <v>0.815353951890034</v>
      </c>
      <c r="O205" s="9">
        <v>0.830881631982446</v>
      </c>
      <c r="P205" s="9">
        <v>0.845550442190505</v>
      </c>
      <c r="Q205" s="9">
        <v>0.855103186893599</v>
      </c>
      <c r="R205" s="9">
        <v>0.867683687620885</v>
      </c>
      <c r="S205" s="9">
        <v>0.886468658624307</v>
      </c>
      <c r="T205" s="9">
        <v>0.906496550903639</v>
      </c>
      <c r="U205" s="9">
        <v>0.921173983324642</v>
      </c>
      <c r="V205" s="9">
        <v>0.941006443875784</v>
      </c>
      <c r="W205" s="9">
        <v>0.967705768195828</v>
      </c>
      <c r="X205" s="9">
        <v>1</v>
      </c>
      <c r="Y205" s="9">
        <v>1.032572969848762</v>
      </c>
      <c r="Z205" s="9">
        <v>1.062964656791785</v>
      </c>
      <c r="AA205" s="39"/>
      <c r="AB205" s="39"/>
      <c r="AC205" s="39"/>
      <c r="AD205" s="39"/>
      <c r="AE205" s="9">
        <v>1.086192299406222</v>
      </c>
      <c r="AF205" s="39"/>
      <c r="AG205" s="9">
        <v>1.096148471344503</v>
      </c>
      <c r="AH205" s="60">
        <f t="shared" si="34"/>
        <v>0.009166122742467975</v>
      </c>
      <c r="AI205" s="9">
        <v>1.107252904810272</v>
      </c>
      <c r="AJ205" s="39"/>
      <c r="AK205" s="9">
        <v>1.120474619591655</v>
      </c>
      <c r="AL205" s="39"/>
      <c r="AM205" s="9">
        <v>1.130989459578643</v>
      </c>
      <c r="AN205" s="48" t="e">
        <f>100*AH205/AB205-100</f>
        <v>#DIV/0!</v>
      </c>
      <c r="AO205" s="48" t="e">
        <f t="shared" si="33"/>
        <v>#DIV/0!</v>
      </c>
    </row>
    <row r="206" spans="1:41" ht="13.5">
      <c r="A206" s="112"/>
      <c r="B206" s="7" t="s">
        <v>69</v>
      </c>
      <c r="C206" s="5" t="s">
        <v>48</v>
      </c>
      <c r="D206" s="8">
        <v>0.396156958813597</v>
      </c>
      <c r="E206" s="8">
        <v>0.42339012252559</v>
      </c>
      <c r="F206" s="8">
        <v>0.461244929860095</v>
      </c>
      <c r="G206" s="8">
        <v>0.500400177513569</v>
      </c>
      <c r="H206" s="8">
        <v>0.532425050695501</v>
      </c>
      <c r="I206" s="8">
        <v>0.56612926221111</v>
      </c>
      <c r="J206" s="8">
        <v>0.603297170385879</v>
      </c>
      <c r="K206" s="8">
        <v>0.634477141928133</v>
      </c>
      <c r="L206" s="8">
        <v>0.662974748347374</v>
      </c>
      <c r="M206" s="8">
        <v>0.696604917965674</v>
      </c>
      <c r="N206" s="8">
        <v>0.734574247760849</v>
      </c>
      <c r="O206" s="8">
        <v>0.768611724903681</v>
      </c>
      <c r="P206" s="8">
        <v>0.800218984545313</v>
      </c>
      <c r="Q206" s="8">
        <v>0.828661245177446</v>
      </c>
      <c r="R206" s="8">
        <v>0.852303284332406</v>
      </c>
      <c r="S206" s="8">
        <v>0.877627880998992</v>
      </c>
      <c r="T206" s="8">
        <v>0.905888528490147</v>
      </c>
      <c r="U206" s="8">
        <v>0.928232111718287</v>
      </c>
      <c r="V206" s="8">
        <v>0.95159983991591</v>
      </c>
      <c r="W206" s="8">
        <v>0.976561102539714</v>
      </c>
      <c r="X206" s="8">
        <v>1</v>
      </c>
      <c r="Y206" s="8">
        <v>1.026452370930062</v>
      </c>
      <c r="Z206" s="8">
        <v>1.052659508044083</v>
      </c>
      <c r="AA206" s="38"/>
      <c r="AB206" s="38"/>
      <c r="AC206" s="38"/>
      <c r="AD206" s="38"/>
      <c r="AE206" s="8">
        <v>1.079308093665497</v>
      </c>
      <c r="AF206" s="38"/>
      <c r="AG206" s="8">
        <v>1.09079847345422</v>
      </c>
      <c r="AH206" s="60">
        <f t="shared" si="34"/>
        <v>0.0106460609868122</v>
      </c>
      <c r="AI206" s="8">
        <v>1.105866003602811</v>
      </c>
      <c r="AJ206" s="38"/>
      <c r="AK206" s="8">
        <v>1.121327631626758</v>
      </c>
      <c r="AL206" s="38"/>
      <c r="AM206" s="8">
        <v>1.135969359568212</v>
      </c>
      <c r="AN206" s="48" t="e">
        <f>100*AH206/AB206-100</f>
        <v>#DIV/0!</v>
      </c>
      <c r="AO206" s="48" t="e">
        <f t="shared" si="33"/>
        <v>#DIV/0!</v>
      </c>
    </row>
    <row r="207" spans="1:41" ht="13.5">
      <c r="A207" s="112"/>
      <c r="B207" s="7" t="s">
        <v>73</v>
      </c>
      <c r="C207" s="5" t="s">
        <v>48</v>
      </c>
      <c r="D207" s="9" t="s">
        <v>38</v>
      </c>
      <c r="E207" s="9" t="s">
        <v>38</v>
      </c>
      <c r="F207" s="9" t="s">
        <v>38</v>
      </c>
      <c r="G207" s="9" t="s">
        <v>38</v>
      </c>
      <c r="H207" s="9" t="s">
        <v>38</v>
      </c>
      <c r="I207" s="9" t="s">
        <v>38</v>
      </c>
      <c r="J207" s="9" t="s">
        <v>38</v>
      </c>
      <c r="K207" s="9">
        <v>0.501328913808406</v>
      </c>
      <c r="L207" s="9">
        <v>0.57713572821548</v>
      </c>
      <c r="M207" s="9">
        <v>0.696068365065356</v>
      </c>
      <c r="N207" s="9">
        <v>0.791682071501933</v>
      </c>
      <c r="O207" s="9">
        <v>0.842629748125285</v>
      </c>
      <c r="P207" s="9">
        <v>0.85537789527359</v>
      </c>
      <c r="Q207" s="9">
        <v>0.848037207924002</v>
      </c>
      <c r="R207" s="9">
        <v>0.83739412599476</v>
      </c>
      <c r="S207" s="9">
        <v>0.854662518495579</v>
      </c>
      <c r="T207" s="9">
        <v>0.872207561010923</v>
      </c>
      <c r="U207" s="9">
        <v>0.877302822642377</v>
      </c>
      <c r="V207" s="9">
        <v>0.900214200214686</v>
      </c>
      <c r="W207" s="9">
        <v>0.962443808157775</v>
      </c>
      <c r="X207" s="9">
        <v>1.000265688121902</v>
      </c>
      <c r="Y207" s="9">
        <v>1.038131249171347</v>
      </c>
      <c r="Z207" s="9">
        <v>1.117049688962836</v>
      </c>
      <c r="AA207" s="39"/>
      <c r="AB207" s="39"/>
      <c r="AC207" s="39"/>
      <c r="AD207" s="39"/>
      <c r="AE207" s="9">
        <v>1.204155563509254</v>
      </c>
      <c r="AF207" s="39"/>
      <c r="AG207" s="9">
        <v>1.196716412468797</v>
      </c>
      <c r="AH207" s="60">
        <f t="shared" si="34"/>
        <v>-0.00617789865852314</v>
      </c>
      <c r="AI207" s="9">
        <v>1.256496267350045</v>
      </c>
      <c r="AJ207" s="39"/>
      <c r="AK207" s="9">
        <v>1.302882959737528</v>
      </c>
      <c r="AL207" s="39"/>
      <c r="AM207" s="9">
        <v>1.342047145245992</v>
      </c>
      <c r="AN207" s="48" t="e">
        <f>100*AH207/AB207-100</f>
        <v>#DIV/0!</v>
      </c>
      <c r="AO207" s="48" t="e">
        <f t="shared" si="33"/>
        <v>#DIV/0!</v>
      </c>
    </row>
    <row r="208" spans="1:41" ht="13.5">
      <c r="A208" s="112"/>
      <c r="B208" s="6" t="s">
        <v>74</v>
      </c>
      <c r="C208" s="5" t="s">
        <v>48</v>
      </c>
      <c r="D208" s="8">
        <v>0.245758352201081</v>
      </c>
      <c r="E208" s="8">
        <v>0.262206665841705</v>
      </c>
      <c r="F208" s="8">
        <v>0.285754552212162</v>
      </c>
      <c r="G208" s="8">
        <v>0.31084315633982</v>
      </c>
      <c r="H208" s="8">
        <v>0.336455986416132</v>
      </c>
      <c r="I208" s="8">
        <v>0.369778367265115</v>
      </c>
      <c r="J208" s="8">
        <v>0.420069609875045</v>
      </c>
      <c r="K208" s="8">
        <v>0.461611145948806</v>
      </c>
      <c r="L208" s="8">
        <v>0.505677987545643</v>
      </c>
      <c r="M208" s="8">
        <v>0.555967293275548</v>
      </c>
      <c r="N208" s="8">
        <v>0.607799994166944</v>
      </c>
      <c r="O208" s="8">
        <v>0.657232236638531</v>
      </c>
      <c r="P208" s="8">
        <v>0.700603133565815</v>
      </c>
      <c r="Q208" s="8">
        <v>0.757576597838682</v>
      </c>
      <c r="R208" s="8">
        <v>0.790273202691111</v>
      </c>
      <c r="S208" s="8">
        <v>0.819513989905932</v>
      </c>
      <c r="T208" s="8">
        <v>0.847252345033011</v>
      </c>
      <c r="U208" s="8">
        <v>0.873924345068754</v>
      </c>
      <c r="V208" s="8">
        <v>0.906922698930674</v>
      </c>
      <c r="W208" s="8">
        <v>0.954699901023843</v>
      </c>
      <c r="X208" s="8">
        <v>1.002208944829572</v>
      </c>
      <c r="Y208" s="8">
        <v>1.053797799946391</v>
      </c>
      <c r="Z208" s="8">
        <v>1.109824683490531</v>
      </c>
      <c r="AA208" s="38"/>
      <c r="AB208" s="38"/>
      <c r="AC208" s="38"/>
      <c r="AD208" s="38"/>
      <c r="AE208" s="8">
        <v>1.200755658106358</v>
      </c>
      <c r="AF208" s="38"/>
      <c r="AG208" s="8">
        <v>1.226994059344047</v>
      </c>
      <c r="AH208" s="60">
        <f t="shared" si="34"/>
        <v>0.021851574098820326</v>
      </c>
      <c r="AI208" s="8">
        <v>1.367026317847943</v>
      </c>
      <c r="AJ208" s="38"/>
      <c r="AK208" s="8">
        <v>1.457488971567956</v>
      </c>
      <c r="AL208" s="38"/>
      <c r="AM208" s="8">
        <v>1.533582903539734</v>
      </c>
      <c r="AN208" s="48" t="e">
        <f>100*AH208/AB208-100</f>
        <v>#DIV/0!</v>
      </c>
      <c r="AO208" s="48" t="e">
        <f t="shared" si="33"/>
        <v>#DIV/0!</v>
      </c>
    </row>
    <row r="209" spans="1:41" ht="21">
      <c r="A209" s="113"/>
      <c r="B209" s="6" t="s">
        <v>70</v>
      </c>
      <c r="C209" s="5" t="s">
        <v>48</v>
      </c>
      <c r="D209" s="9">
        <v>0.859705383122019</v>
      </c>
      <c r="E209" s="9">
        <v>0.885377488060383</v>
      </c>
      <c r="F209" s="9">
        <v>0.896752478617559</v>
      </c>
      <c r="G209" s="9">
        <v>0.911999897990809</v>
      </c>
      <c r="H209" s="9">
        <v>0.938154732574551</v>
      </c>
      <c r="I209" s="9">
        <v>0.970207486796179</v>
      </c>
      <c r="J209" s="9">
        <v>0.999955286122748</v>
      </c>
      <c r="K209" s="9" t="s">
        <v>38</v>
      </c>
      <c r="L209" s="9" t="s">
        <v>38</v>
      </c>
      <c r="M209" s="9" t="s">
        <v>38</v>
      </c>
      <c r="N209" s="9" t="s">
        <v>38</v>
      </c>
      <c r="O209" s="9" t="s">
        <v>38</v>
      </c>
      <c r="P209" s="9" t="s">
        <v>38</v>
      </c>
      <c r="Q209" s="9" t="s">
        <v>38</v>
      </c>
      <c r="R209" s="9" t="s">
        <v>38</v>
      </c>
      <c r="S209" s="9" t="s">
        <v>38</v>
      </c>
      <c r="T209" s="9" t="s">
        <v>38</v>
      </c>
      <c r="U209" s="9" t="s">
        <v>38</v>
      </c>
      <c r="V209" s="9" t="s">
        <v>38</v>
      </c>
      <c r="W209" s="9" t="s">
        <v>38</v>
      </c>
      <c r="X209" s="9" t="s">
        <v>38</v>
      </c>
      <c r="Y209" s="9" t="s">
        <v>38</v>
      </c>
      <c r="Z209" s="9" t="s">
        <v>38</v>
      </c>
      <c r="AA209" s="39"/>
      <c r="AB209" s="39"/>
      <c r="AC209" s="39"/>
      <c r="AD209" s="39"/>
      <c r="AE209" s="9" t="s">
        <v>38</v>
      </c>
      <c r="AF209" s="39"/>
      <c r="AG209" s="9" t="s">
        <v>38</v>
      </c>
      <c r="AH209" s="39"/>
      <c r="AI209" s="9" t="s">
        <v>38</v>
      </c>
      <c r="AJ209" s="39"/>
      <c r="AK209" s="9" t="s">
        <v>38</v>
      </c>
      <c r="AL209" s="39"/>
      <c r="AM209" s="9" t="s">
        <v>38</v>
      </c>
      <c r="AN209" s="48" t="e">
        <f>100*AH209/AB209-100</f>
        <v>#DIV/0!</v>
      </c>
      <c r="AO209" s="48" t="e">
        <f t="shared" si="33"/>
        <v>#VALUE!</v>
      </c>
    </row>
    <row r="210" ht="12.75">
      <c r="A210" s="10" t="s">
        <v>82</v>
      </c>
    </row>
    <row r="211" spans="47:48" ht="12.75">
      <c r="AU211" s="42"/>
      <c r="AV211" s="42"/>
    </row>
    <row r="212" s="42" customFormat="1" ht="15">
      <c r="A212" s="41" t="s">
        <v>127</v>
      </c>
    </row>
    <row r="213" s="42" customFormat="1" ht="12.75">
      <c r="A213" s="42" t="s">
        <v>128</v>
      </c>
    </row>
    <row r="214" s="42" customFormat="1" ht="12.75">
      <c r="AZ214" s="42" t="s">
        <v>181</v>
      </c>
    </row>
    <row r="215" spans="1:59" s="42" customFormat="1" ht="38.25">
      <c r="A215" s="43"/>
      <c r="B215" s="44"/>
      <c r="C215" s="45"/>
      <c r="D215" s="45">
        <v>31412</v>
      </c>
      <c r="E215" s="45">
        <v>31777</v>
      </c>
      <c r="F215" s="45">
        <v>32142</v>
      </c>
      <c r="G215" s="45">
        <v>32508</v>
      </c>
      <c r="H215" s="45">
        <v>32873</v>
      </c>
      <c r="I215" s="45">
        <v>33238</v>
      </c>
      <c r="J215" s="45">
        <v>33603</v>
      </c>
      <c r="K215" s="45">
        <v>33969</v>
      </c>
      <c r="L215" s="45">
        <v>34334</v>
      </c>
      <c r="M215" s="45">
        <v>34699</v>
      </c>
      <c r="N215" s="45">
        <v>35064</v>
      </c>
      <c r="O215" s="45">
        <v>35430</v>
      </c>
      <c r="P215" s="45">
        <v>35795</v>
      </c>
      <c r="Q215" s="45">
        <v>36160</v>
      </c>
      <c r="R215" s="45">
        <v>36525</v>
      </c>
      <c r="S215" s="45">
        <v>36891</v>
      </c>
      <c r="T215" s="45">
        <v>37256</v>
      </c>
      <c r="U215" s="45">
        <v>37621</v>
      </c>
      <c r="V215" s="45">
        <v>37986</v>
      </c>
      <c r="W215" s="45">
        <v>38352</v>
      </c>
      <c r="X215" s="45">
        <v>38717</v>
      </c>
      <c r="Y215" s="45">
        <v>39082</v>
      </c>
      <c r="Z215" s="45">
        <v>39447</v>
      </c>
      <c r="AA215" s="47"/>
      <c r="AB215" s="47"/>
      <c r="AC215" s="47"/>
      <c r="AD215" s="47"/>
      <c r="AE215" s="45">
        <v>39813</v>
      </c>
      <c r="AF215" s="45"/>
      <c r="AG215" s="45">
        <v>40178</v>
      </c>
      <c r="AH215" s="45"/>
      <c r="AI215" s="45">
        <v>40543</v>
      </c>
      <c r="AJ215" s="45"/>
      <c r="AK215" s="45">
        <v>40908</v>
      </c>
      <c r="AL215" s="45"/>
      <c r="AM215" s="45">
        <v>41274</v>
      </c>
      <c r="AN215" s="56"/>
      <c r="AO215" s="56"/>
      <c r="AX215" s="57">
        <v>0.333333</v>
      </c>
      <c r="AY215" s="57"/>
      <c r="AZ215" s="58" t="s">
        <v>176</v>
      </c>
      <c r="BA215" s="58" t="s">
        <v>175</v>
      </c>
      <c r="BB215" s="58" t="s">
        <v>174</v>
      </c>
      <c r="BC215" s="58" t="s">
        <v>173</v>
      </c>
      <c r="BD215" s="58" t="s">
        <v>172</v>
      </c>
      <c r="BE215" s="58" t="s">
        <v>171</v>
      </c>
      <c r="BF215" s="58" t="s">
        <v>170</v>
      </c>
      <c r="BG215" s="58" t="s">
        <v>166</v>
      </c>
    </row>
    <row r="216" spans="1:59" s="42" customFormat="1" ht="12.75">
      <c r="A216" s="7" t="s">
        <v>37</v>
      </c>
      <c r="B216" s="43" t="s">
        <v>129</v>
      </c>
      <c r="C216" s="7" t="s">
        <v>37</v>
      </c>
      <c r="D216" s="46">
        <v>6.952476090789332</v>
      </c>
      <c r="E216" s="46">
        <v>7.027364554637281</v>
      </c>
      <c r="F216" s="46">
        <v>6.694688227701128</v>
      </c>
      <c r="G216" s="46">
        <v>6.394594826722398</v>
      </c>
      <c r="H216" s="46">
        <v>6.013816352329754</v>
      </c>
      <c r="I216" s="46">
        <v>6.502057416610743</v>
      </c>
      <c r="J216" s="46">
        <v>7.434877161660383</v>
      </c>
      <c r="K216" s="46">
        <v>7.989004695911121</v>
      </c>
      <c r="L216" s="46">
        <v>8.4584621530552</v>
      </c>
      <c r="M216" s="46">
        <v>8.155291617870555</v>
      </c>
      <c r="N216" s="46">
        <v>8.149491989285451</v>
      </c>
      <c r="O216" s="46">
        <v>8.362689258840614</v>
      </c>
      <c r="P216" s="46">
        <v>8.16249954399929</v>
      </c>
      <c r="Q216" s="46">
        <v>7.641202592117705</v>
      </c>
      <c r="R216" s="46">
        <v>7.800131513026052</v>
      </c>
      <c r="S216" s="46">
        <v>8.162050314008786</v>
      </c>
      <c r="T216" s="46">
        <v>8.416789135158865</v>
      </c>
      <c r="U216" s="46">
        <v>8.08240282145631</v>
      </c>
      <c r="V216" s="46">
        <v>8.004903315747095</v>
      </c>
      <c r="W216" s="46">
        <v>8.45874352353335</v>
      </c>
      <c r="X216" s="46">
        <v>7.9928165616323295</v>
      </c>
      <c r="Y216" s="46">
        <v>7.515294284789999</v>
      </c>
      <c r="Z216" s="46">
        <v>7.528926469928869</v>
      </c>
      <c r="AA216" s="38">
        <f>Z216*Z140/100</f>
        <v>85638000000.00002</v>
      </c>
      <c r="AB216" s="38">
        <f>Z216*Z140*AG176/Z176/100</f>
        <v>91447421899.13028</v>
      </c>
      <c r="AC216" s="38">
        <f>Z216*Z140*AI176/Z176/100</f>
        <v>96835580001.20465</v>
      </c>
      <c r="AD216" s="38">
        <f>Z216*Z140*AK176/Z176/100</f>
        <v>100206592715.18639</v>
      </c>
      <c r="AE216" s="46">
        <v>7.914295588438823</v>
      </c>
      <c r="AF216" s="46"/>
      <c r="AG216" s="46">
        <v>8.837926726665476</v>
      </c>
      <c r="AH216" s="38">
        <f>AG216*AG140/100</f>
        <v>110927999999.99998</v>
      </c>
      <c r="AI216" s="46">
        <v>7.398936321958513</v>
      </c>
      <c r="AJ216" s="38">
        <f>AI216*AI140/100</f>
        <v>101540217245.82346</v>
      </c>
      <c r="AK216" s="46">
        <v>7.381441571074884</v>
      </c>
      <c r="AL216" s="38">
        <f>AK216*AK140/100</f>
        <v>108556923097.30922</v>
      </c>
      <c r="AM216" s="46">
        <v>7.194310342010886</v>
      </c>
      <c r="AN216" s="48">
        <f aca="true" t="shared" si="35" ref="AN216:AN246">100*AH216/AB216-100</f>
        <v>21.302490213838354</v>
      </c>
      <c r="AO216" s="48">
        <f>(AG216-(AG216/(1+AN216/100)))</f>
        <v>1.5520691065246872</v>
      </c>
      <c r="AP216" s="48">
        <f>100*AJ216/AC216-100</f>
        <v>4.858376688155616</v>
      </c>
      <c r="AQ216" s="48">
        <f>(AI216-(AI216/(1+AP216/100)))</f>
        <v>0.34281304821888803</v>
      </c>
      <c r="AR216" s="48">
        <f aca="true" t="shared" si="36" ref="AR216:AR245">100*AL216/AD216-100</f>
        <v>8.333114774051523</v>
      </c>
      <c r="AS216" s="48">
        <f>(AK216-(AK216/(1+AR216/100)))</f>
        <v>0.5677894514342485</v>
      </c>
      <c r="AU216" s="8">
        <v>-3.325558440909884</v>
      </c>
      <c r="AV216" s="49">
        <f>AU216-AQ216</f>
        <v>-3.668371489128772</v>
      </c>
      <c r="AW216" s="50">
        <f>AQ216/-AU216</f>
        <v>0.10308435539779394</v>
      </c>
      <c r="AX216" s="42">
        <f>IF(AW216&lt;AX$215,1,0)</f>
        <v>1</v>
      </c>
      <c r="AY216" s="7" t="s">
        <v>37</v>
      </c>
      <c r="AZ216" s="59">
        <f>(V216*V140/V176)/(U216*U140/U176)-1</f>
        <v>0.025251144920436452</v>
      </c>
      <c r="BA216" s="59">
        <f>(W216*W140/W176)/(V216*V140/V176)-1</f>
        <v>0.09026172566766011</v>
      </c>
      <c r="BB216" s="59">
        <f>(X216*X140/X176)/(W216*W140/W176)-1</f>
        <v>-0.02194295210376307</v>
      </c>
      <c r="BC216" s="59">
        <f>(Y216*Y140/Y176)/(X216*X140/X176)-1</f>
        <v>-0.037045515860873346</v>
      </c>
      <c r="BD216" s="59">
        <f>(Z216*Z140/Z176)/(Y216*Y140/Y176)-1</f>
        <v>0.05159732922323523</v>
      </c>
      <c r="BE216" s="59">
        <f>(AE216*AE140/AE176)/(Z216*Z140/Z176)-1</f>
        <v>0.07300707121215844</v>
      </c>
      <c r="BF216" s="59">
        <f>(AG216*AG140/AG176)/(AE216*AE140/AE176)-1</f>
        <v>0.1304910607607177</v>
      </c>
      <c r="BG216" s="59">
        <f>(AI216*AI140/AI176)/(AG216*AG140/AG176)-1</f>
        <v>-0.13556286846786259</v>
      </c>
    </row>
    <row r="217" spans="1:59" s="42" customFormat="1" ht="12.75">
      <c r="A217" s="7" t="s">
        <v>39</v>
      </c>
      <c r="B217" s="43" t="s">
        <v>130</v>
      </c>
      <c r="C217" s="7" t="s">
        <v>39</v>
      </c>
      <c r="D217" s="46">
        <v>17.760464732428716</v>
      </c>
      <c r="E217" s="46">
        <v>17.898166047898336</v>
      </c>
      <c r="F217" s="46">
        <v>18.41596400490568</v>
      </c>
      <c r="G217" s="46">
        <v>18.0492716754077</v>
      </c>
      <c r="H217" s="46">
        <v>17.553162691301814</v>
      </c>
      <c r="I217" s="46">
        <v>17.511190766564173</v>
      </c>
      <c r="J217" s="46">
        <v>17.480168967518576</v>
      </c>
      <c r="K217" s="46">
        <v>17.872159257500236</v>
      </c>
      <c r="L217" s="46">
        <v>19.183389128068875</v>
      </c>
      <c r="M217" s="46">
        <v>19.426144073282373</v>
      </c>
      <c r="N217" s="46">
        <v>19.730825657283024</v>
      </c>
      <c r="O217" s="46">
        <v>19.655780242988723</v>
      </c>
      <c r="P217" s="46">
        <v>19.304833859952335</v>
      </c>
      <c r="Q217" s="46">
        <v>18.959955457915616</v>
      </c>
      <c r="R217" s="46">
        <v>19.034171019867934</v>
      </c>
      <c r="S217" s="46">
        <v>18.916793887937786</v>
      </c>
      <c r="T217" s="46">
        <v>19.02194079618568</v>
      </c>
      <c r="U217" s="46">
        <v>19.201564705266634</v>
      </c>
      <c r="V217" s="46">
        <v>19.50841195088146</v>
      </c>
      <c r="W217" s="46">
        <v>19.23404041417345</v>
      </c>
      <c r="X217" s="46">
        <v>18.866349573770496</v>
      </c>
      <c r="Y217" s="46">
        <v>18.461867235044522</v>
      </c>
      <c r="Z217" s="46">
        <v>17.9328943949399</v>
      </c>
      <c r="AA217" s="38">
        <f aca="true" t="shared" si="37" ref="AA217:AA245">Z217*Z141/100</f>
        <v>48716479965</v>
      </c>
      <c r="AB217" s="38">
        <f aca="true" t="shared" si="38" ref="AB217:AB245">Z217*Z141*AG177/Z177/100</f>
        <v>49977064084.333</v>
      </c>
      <c r="AC217" s="38">
        <f aca="true" t="shared" si="39" ref="AC217:AC245">Z217*Z141*AI177/Z177/100</f>
        <v>50728498250.772316</v>
      </c>
      <c r="AD217" s="38">
        <f aca="true" t="shared" si="40" ref="AD217:AD245">Z217*Z141*AK177/Z177/100</f>
        <v>51277713585.860535</v>
      </c>
      <c r="AE217" s="46">
        <v>18.151085862606976</v>
      </c>
      <c r="AF217" s="46"/>
      <c r="AG217" s="46">
        <v>19.80142347457322</v>
      </c>
      <c r="AH217" s="38">
        <f aca="true" t="shared" si="41" ref="AH217:AH245">AG217*AG141/100</f>
        <v>54104153631.00002</v>
      </c>
      <c r="AI217" s="46">
        <v>20.211554323474342</v>
      </c>
      <c r="AJ217" s="38">
        <f aca="true" t="shared" si="42" ref="AJ217:AJ245">AI217*AI141/100</f>
        <v>57152717346.4666</v>
      </c>
      <c r="AK217" s="46">
        <v>20.263169449546574</v>
      </c>
      <c r="AL217" s="38">
        <f aca="true" t="shared" si="43" ref="AL217:AL245">AK217*AK141/100</f>
        <v>59054198080.34299</v>
      </c>
      <c r="AM217" s="46">
        <v>20.318362716495635</v>
      </c>
      <c r="AN217" s="48">
        <f t="shared" si="35"/>
        <v>8.257967174107762</v>
      </c>
      <c r="AO217" s="48">
        <f aca="true" t="shared" si="44" ref="AO217:AO246">(AG217-(AG217/(1+AN217/100)))</f>
        <v>1.5104616253383867</v>
      </c>
      <c r="AP217" s="48">
        <f aca="true" t="shared" si="45" ref="AP217:AP245">100*AJ217/AC217-100</f>
        <v>12.663925243630644</v>
      </c>
      <c r="AQ217" s="48">
        <f aca="true" t="shared" si="46" ref="AQ217:AQ245">(AI217-(AI217/(1+AP217/100)))</f>
        <v>2.271868412684558</v>
      </c>
      <c r="AR217" s="48">
        <f t="shared" si="36"/>
        <v>15.165427533076993</v>
      </c>
      <c r="AS217" s="48">
        <f aca="true" t="shared" si="47" ref="AS217:AS245">(AK217-(AK217/(1+AR217/100)))</f>
        <v>2.668332280443259</v>
      </c>
      <c r="AU217" s="9">
        <v>-4.366642878343556</v>
      </c>
      <c r="AV217" s="49">
        <f aca="true" t="shared" si="48" ref="AV217:AV245">AU217-AQ217</f>
        <v>-6.638511291028114</v>
      </c>
      <c r="AW217" s="50">
        <f aca="true" t="shared" si="49" ref="AW217:AW245">AQ217/-AU217</f>
        <v>0.5202780433343727</v>
      </c>
      <c r="AX217" s="42">
        <f aca="true" t="shared" si="50" ref="AX217:AX245">IF(AW217&lt;AX$215,1,0)</f>
        <v>0</v>
      </c>
      <c r="AY217" s="7" t="s">
        <v>39</v>
      </c>
      <c r="AZ217" s="59">
        <f>(V217*V141/V177)/(U217*U141/U177)-1</f>
        <v>0.023045058519067574</v>
      </c>
      <c r="BA217" s="59">
        <f>(W217*W141/W177)/(V217*V141/V177)-1</f>
        <v>0.011183693554944307</v>
      </c>
      <c r="BB217" s="59">
        <f>(X217*X141/X177)/(W217*W141/W177)-1</f>
        <v>0.008418857366933041</v>
      </c>
      <c r="BC217" s="59">
        <f>(Y217*Y141/Y177)/(X217*X141/X177)-1</f>
        <v>0.012474652896256266</v>
      </c>
      <c r="BD217" s="59">
        <f>(Z217*Z141/Z177)/(Y217*Y141/Y177)-1</f>
        <v>0.007108587614680584</v>
      </c>
      <c r="BE217" s="59">
        <f aca="true" t="shared" si="51" ref="BE217:BE245">(AE217*AE141/AE177)/(Z217*Z141/Z177)-1</f>
        <v>0.031292817999325706</v>
      </c>
      <c r="BF217" s="59">
        <f aca="true" t="shared" si="52" ref="BF217:BF245">(AG217*AG141/AG177)/(AE217*AE141/AE177)-1</f>
        <v>0.04973064181834119</v>
      </c>
      <c r="BG217" s="59">
        <f aca="true" t="shared" si="53" ref="BG217:BG245">(AI217*AI141/AI177)/(AG217*AG141/AG177)-1</f>
        <v>0.040698695759148196</v>
      </c>
    </row>
    <row r="218" spans="1:59" s="42" customFormat="1" ht="12.75">
      <c r="A218" s="7" t="s">
        <v>40</v>
      </c>
      <c r="B218" s="43" t="s">
        <v>131</v>
      </c>
      <c r="C218" s="7" t="s">
        <v>40</v>
      </c>
      <c r="D218" s="46">
        <v>17.82838750686245</v>
      </c>
      <c r="E218" s="46">
        <v>17.591249837964828</v>
      </c>
      <c r="F218" s="46">
        <v>17.222193103552804</v>
      </c>
      <c r="G218" s="46">
        <v>16.542071899103416</v>
      </c>
      <c r="H218" s="46">
        <v>15.91946718617135</v>
      </c>
      <c r="I218" s="46">
        <v>15.778225292626678</v>
      </c>
      <c r="J218" s="46">
        <v>16.263166653932394</v>
      </c>
      <c r="K218" s="46">
        <v>16.373507744353937</v>
      </c>
      <c r="L218" s="46">
        <v>16.69150842398454</v>
      </c>
      <c r="M218" s="46">
        <v>16.348955869716786</v>
      </c>
      <c r="N218" s="46">
        <v>16.254447669485003</v>
      </c>
      <c r="O218" s="46">
        <v>16.446846324930846</v>
      </c>
      <c r="P218" s="46">
        <v>16.171012881289272</v>
      </c>
      <c r="Q218" s="46">
        <v>15.925781303728733</v>
      </c>
      <c r="R218" s="46">
        <v>15.620170855944643</v>
      </c>
      <c r="S218" s="46">
        <v>15.182097100658318</v>
      </c>
      <c r="T218" s="46">
        <v>15.377305070889454</v>
      </c>
      <c r="U218" s="46">
        <v>15.79270770802495</v>
      </c>
      <c r="V218" s="46">
        <v>16.084727684337313</v>
      </c>
      <c r="W218" s="46">
        <v>15.92077482373931</v>
      </c>
      <c r="X218" s="46">
        <v>15.78582546298739</v>
      </c>
      <c r="Y218" s="46">
        <v>15.486634541430567</v>
      </c>
      <c r="Z218" s="46">
        <v>15.422842066936065</v>
      </c>
      <c r="AA218" s="38">
        <f t="shared" si="37"/>
        <v>51676699999.99999</v>
      </c>
      <c r="AB218" s="38">
        <f t="shared" si="38"/>
        <v>53278140287.40765</v>
      </c>
      <c r="AC218" s="38">
        <f t="shared" si="39"/>
        <v>54058532809.10961</v>
      </c>
      <c r="AD218" s="38">
        <f t="shared" si="40"/>
        <v>54865292279.3952</v>
      </c>
      <c r="AE218" s="46">
        <v>15.986209821000688</v>
      </c>
      <c r="AF218" s="46"/>
      <c r="AG218" s="46">
        <v>17.348271182440406</v>
      </c>
      <c r="AH218" s="38">
        <f t="shared" si="41"/>
        <v>58803700000</v>
      </c>
      <c r="AI218" s="46">
        <v>17.378436468043876</v>
      </c>
      <c r="AJ218" s="38">
        <f t="shared" si="42"/>
        <v>61036808336.51388</v>
      </c>
      <c r="AK218" s="46">
        <v>17.34846363535033</v>
      </c>
      <c r="AL218" s="38">
        <f t="shared" si="43"/>
        <v>62962802370.99355</v>
      </c>
      <c r="AM218" s="46">
        <v>17.279898166961996</v>
      </c>
      <c r="AN218" s="48">
        <f t="shared" si="35"/>
        <v>10.371157256587495</v>
      </c>
      <c r="AO218" s="48">
        <f t="shared" si="44"/>
        <v>1.6301509654803965</v>
      </c>
      <c r="AP218" s="48">
        <f t="shared" si="45"/>
        <v>12.908740146621824</v>
      </c>
      <c r="AQ218" s="48">
        <f t="shared" si="46"/>
        <v>1.9868587695623727</v>
      </c>
      <c r="AR218" s="48">
        <f t="shared" si="36"/>
        <v>14.758893564920257</v>
      </c>
      <c r="AS218" s="48">
        <f t="shared" si="47"/>
        <v>2.2311484570403106</v>
      </c>
      <c r="AU218" s="8">
        <v>-4.939798392836793</v>
      </c>
      <c r="AV218" s="49">
        <f t="shared" si="48"/>
        <v>-6.926657162399166</v>
      </c>
      <c r="AW218" s="50">
        <f t="shared" si="49"/>
        <v>0.4022145463352348</v>
      </c>
      <c r="AX218" s="42">
        <f t="shared" si="50"/>
        <v>0</v>
      </c>
      <c r="AY218" s="7" t="s">
        <v>40</v>
      </c>
      <c r="AZ218" s="59">
        <f>(V218*V142/V178)/(U218*U142/U178)-1</f>
        <v>0.026475704431178082</v>
      </c>
      <c r="BA218" s="59">
        <f>(W218*W142/W178)/(V218*V142/V178)-1</f>
        <v>0.020174544896703894</v>
      </c>
      <c r="BB218" s="59">
        <f>(X218*X142/X178)/(W218*W142/W178)-1</f>
        <v>0.011554475595158875</v>
      </c>
      <c r="BC218" s="59">
        <f>(Y218*Y142/Y178)/(X218*X142/X178)-1</f>
        <v>0.007434150265375639</v>
      </c>
      <c r="BD218" s="59">
        <f>(Z218*Z142/Z178)/(Y218*Y142/Y178)-1</f>
        <v>0.023688675520298297</v>
      </c>
      <c r="BE218" s="59">
        <f t="shared" si="51"/>
        <v>0.04476970326581475</v>
      </c>
      <c r="BF218" s="59">
        <f t="shared" si="52"/>
        <v>0.05641613564770798</v>
      </c>
      <c r="BG218" s="59">
        <f t="shared" si="53"/>
        <v>0.022991358912139104</v>
      </c>
    </row>
    <row r="219" spans="1:59" s="42" customFormat="1" ht="12.75">
      <c r="A219" s="7" t="s">
        <v>41</v>
      </c>
      <c r="B219" s="43" t="s">
        <v>132</v>
      </c>
      <c r="C219" s="7" t="s">
        <v>41</v>
      </c>
      <c r="D219" s="46">
        <v>10.019888246993085</v>
      </c>
      <c r="E219" s="46">
        <v>10.172064283637797</v>
      </c>
      <c r="F219" s="46">
        <v>10.030968836154997</v>
      </c>
      <c r="G219" s="46">
        <v>9.773868281209733</v>
      </c>
      <c r="H219" s="46">
        <v>9.840541986961176</v>
      </c>
      <c r="I219" s="46">
        <v>10.737129754780335</v>
      </c>
      <c r="J219" s="46">
        <v>12.231403029325893</v>
      </c>
      <c r="K219" s="46">
        <v>13.287602786660576</v>
      </c>
      <c r="L219" s="46">
        <v>13.521062069572487</v>
      </c>
      <c r="M219" s="46">
        <v>12.777072228499375</v>
      </c>
      <c r="N219" s="46">
        <v>12.15558237272743</v>
      </c>
      <c r="O219" s="46">
        <v>11.813747514530437</v>
      </c>
      <c r="P219" s="46">
        <v>11.377279426508355</v>
      </c>
      <c r="Q219" s="46">
        <v>11.427441028314497</v>
      </c>
      <c r="R219" s="46">
        <v>10.790062711144994</v>
      </c>
      <c r="S219" s="46">
        <v>10.262805168603824</v>
      </c>
      <c r="T219" s="46">
        <v>10.616236841725268</v>
      </c>
      <c r="U219" s="46">
        <v>10.49930393224073</v>
      </c>
      <c r="V219" s="46">
        <v>10.284995981618481</v>
      </c>
      <c r="W219" s="46">
        <v>10.082298788602733</v>
      </c>
      <c r="X219" s="46">
        <v>9.917203177942199</v>
      </c>
      <c r="Y219" s="46">
        <v>10.049193156394248</v>
      </c>
      <c r="Z219" s="46">
        <v>10.107878652370015</v>
      </c>
      <c r="AA219" s="38">
        <f t="shared" si="37"/>
        <v>154609000000</v>
      </c>
      <c r="AB219" s="38">
        <f t="shared" si="38"/>
        <v>157454094241.5477</v>
      </c>
      <c r="AC219" s="38">
        <f t="shared" si="39"/>
        <v>161810399567.35083</v>
      </c>
      <c r="AD219" s="38">
        <f t="shared" si="40"/>
        <v>164365546788.14355</v>
      </c>
      <c r="AE219" s="46">
        <v>10.251199043765723</v>
      </c>
      <c r="AF219" s="46"/>
      <c r="AG219" s="46">
        <v>11.418617727686993</v>
      </c>
      <c r="AH219" s="38">
        <f t="shared" si="41"/>
        <v>174390000000.00003</v>
      </c>
      <c r="AI219" s="46">
        <v>11.116268619779028</v>
      </c>
      <c r="AJ219" s="38">
        <f t="shared" si="42"/>
        <v>179644199759.78278</v>
      </c>
      <c r="AK219" s="46">
        <v>10.942884102908637</v>
      </c>
      <c r="AL219" s="38">
        <f t="shared" si="43"/>
        <v>183764451223.00656</v>
      </c>
      <c r="AM219" s="46">
        <v>10.675834002707452</v>
      </c>
      <c r="AN219" s="48">
        <f t="shared" si="35"/>
        <v>10.756091062625046</v>
      </c>
      <c r="AO219" s="48">
        <f t="shared" si="44"/>
        <v>1.1089204296570898</v>
      </c>
      <c r="AP219" s="48">
        <f t="shared" si="45"/>
        <v>11.021417807579752</v>
      </c>
      <c r="AQ219" s="48">
        <f t="shared" si="46"/>
        <v>1.1035441929972176</v>
      </c>
      <c r="AR219" s="48">
        <f t="shared" si="36"/>
        <v>11.80229361562428</v>
      </c>
      <c r="AS219" s="48">
        <f t="shared" si="47"/>
        <v>1.1551742545488022</v>
      </c>
      <c r="AU219" s="9">
        <v>-4.880673477220718</v>
      </c>
      <c r="AV219" s="49">
        <f t="shared" si="48"/>
        <v>-5.9842176702179355</v>
      </c>
      <c r="AW219" s="50">
        <f t="shared" si="49"/>
        <v>0.22610490092150703</v>
      </c>
      <c r="AX219" s="42">
        <f t="shared" si="50"/>
        <v>1</v>
      </c>
      <c r="AY219" s="7" t="s">
        <v>41</v>
      </c>
      <c r="AZ219" s="59">
        <f>(V219*V143/V179)/(U219*U143/U179)-1</f>
        <v>-0.0019846364395473826</v>
      </c>
      <c r="BA219" s="59">
        <f>(W219*W143/W179)/(V219*V143/V179)-1</f>
        <v>0.010876411579111123</v>
      </c>
      <c r="BB219" s="59">
        <f>(X219*X143/X179)/(W219*W143/W179)-1</f>
        <v>0.013321822610401712</v>
      </c>
      <c r="BC219" s="59">
        <f>(Y219*Y143/Y179)/(X219*X143/X179)-1</f>
        <v>0.04191523818990239</v>
      </c>
      <c r="BD219" s="59">
        <f>(Z219*Z143/Z179)/(Y219*Y143/Y179)-1</f>
        <v>0.027968312251429372</v>
      </c>
      <c r="BE219" s="59">
        <f t="shared" si="51"/>
        <v>0.019434205622369527</v>
      </c>
      <c r="BF219" s="59">
        <f t="shared" si="52"/>
        <v>0.08644668240269548</v>
      </c>
      <c r="BG219" s="59">
        <f t="shared" si="53"/>
        <v>0.0023955950630714096</v>
      </c>
    </row>
    <row r="220" spans="1:59" s="42" customFormat="1" ht="12.75">
      <c r="A220" s="7" t="s">
        <v>42</v>
      </c>
      <c r="B220" s="43" t="s">
        <v>134</v>
      </c>
      <c r="C220" s="7" t="s">
        <v>42</v>
      </c>
      <c r="D220" s="46"/>
      <c r="E220" s="46"/>
      <c r="F220" s="46"/>
      <c r="G220" s="46"/>
      <c r="H220" s="46"/>
      <c r="I220" s="46"/>
      <c r="J220" s="46"/>
      <c r="K220" s="46"/>
      <c r="L220" s="46"/>
      <c r="M220" s="46"/>
      <c r="N220" s="46">
        <v>10.748335142059465</v>
      </c>
      <c r="O220" s="46">
        <v>10.893761120903912</v>
      </c>
      <c r="P220" s="46">
        <v>11.49462944199455</v>
      </c>
      <c r="Q220" s="46">
        <v>11.305039373077575</v>
      </c>
      <c r="R220" s="46">
        <v>11.736001475239426</v>
      </c>
      <c r="S220" s="46">
        <v>12.043726001491365</v>
      </c>
      <c r="T220" s="46">
        <v>11.91253553424433</v>
      </c>
      <c r="U220" s="46">
        <v>12.377072490566817</v>
      </c>
      <c r="V220" s="46">
        <v>12.244440332134944</v>
      </c>
      <c r="W220" s="46">
        <v>12.873498615337825</v>
      </c>
      <c r="X220" s="46">
        <v>12.622874460053247</v>
      </c>
      <c r="Y220" s="46">
        <v>12.559538793686068</v>
      </c>
      <c r="Z220" s="46">
        <v>12.820886670221283</v>
      </c>
      <c r="AA220" s="38">
        <f t="shared" si="37"/>
        <v>453739000000</v>
      </c>
      <c r="AB220" s="38">
        <f t="shared" si="38"/>
        <v>474042236136.49146</v>
      </c>
      <c r="AC220" s="38">
        <f t="shared" si="39"/>
        <v>474260182026.2944</v>
      </c>
      <c r="AD220" s="38">
        <f t="shared" si="40"/>
        <v>484903237362.01636</v>
      </c>
      <c r="AE220" s="46">
        <v>12.778588359088122</v>
      </c>
      <c r="AF220" s="46"/>
      <c r="AG220" s="46">
        <v>13.833206889382426</v>
      </c>
      <c r="AH220" s="38">
        <f t="shared" si="41"/>
        <v>502337000000</v>
      </c>
      <c r="AI220" s="46">
        <v>14.178185835885424</v>
      </c>
      <c r="AJ220" s="38">
        <f t="shared" si="42"/>
        <v>527453850000.00006</v>
      </c>
      <c r="AK220" s="46">
        <v>13.89235151668728</v>
      </c>
      <c r="AL220" s="38">
        <f t="shared" si="43"/>
        <v>543277465500.00024</v>
      </c>
      <c r="AM220" s="46">
        <v>13.587126214624638</v>
      </c>
      <c r="AN220" s="48">
        <f t="shared" si="35"/>
        <v>5.968827607876193</v>
      </c>
      <c r="AO220" s="48">
        <f t="shared" si="44"/>
        <v>0.779172791194231</v>
      </c>
      <c r="AP220" s="48">
        <f t="shared" si="45"/>
        <v>11.216136203219463</v>
      </c>
      <c r="AQ220" s="48">
        <f t="shared" si="46"/>
        <v>1.429868622294796</v>
      </c>
      <c r="AR220" s="48">
        <f t="shared" si="36"/>
        <v>12.03832510080835</v>
      </c>
      <c r="AS220" s="48">
        <f t="shared" si="47"/>
        <v>1.4927092476803097</v>
      </c>
      <c r="AU220" s="8">
        <v>-5.150822405325694</v>
      </c>
      <c r="AV220" s="49">
        <f t="shared" si="48"/>
        <v>-6.58069102762049</v>
      </c>
      <c r="AW220" s="50">
        <f t="shared" si="49"/>
        <v>0.2776000626261902</v>
      </c>
      <c r="AX220" s="42">
        <f t="shared" si="50"/>
        <v>1</v>
      </c>
      <c r="AY220" s="7" t="s">
        <v>42</v>
      </c>
      <c r="AZ220" s="59">
        <f>(V220*V144/V180)/(U220*U144/U180)-1</f>
        <v>0.024914894567145796</v>
      </c>
      <c r="BA220" s="59">
        <f>(W220*W144/W180)/(V220*V144/V180)-1</f>
        <v>0.0968312521178829</v>
      </c>
      <c r="BB220" s="59">
        <f>(X220*X144/X180)/(W220*W144/W180)-1</f>
        <v>0.04310614379055422</v>
      </c>
      <c r="BC220" s="59">
        <f>(Y220*Y144/Y180)/(X220*X144/X180)-1</f>
        <v>0.06453441793169157</v>
      </c>
      <c r="BD220" s="59">
        <f>(Z220*Z144/Z180)/(Y220*Y144/Y180)-1</f>
        <v>0.08340271339446081</v>
      </c>
      <c r="BE220" s="59">
        <f t="shared" si="51"/>
        <v>0.019628806044363012</v>
      </c>
      <c r="BF220" s="59">
        <f t="shared" si="52"/>
        <v>0.039288287852330406</v>
      </c>
      <c r="BG220" s="59">
        <f t="shared" si="53"/>
        <v>0.04951747333433043</v>
      </c>
    </row>
    <row r="221" spans="1:59" s="42" customFormat="1" ht="12.75">
      <c r="A221" s="7" t="s">
        <v>43</v>
      </c>
      <c r="B221" s="43" t="s">
        <v>136</v>
      </c>
      <c r="C221" s="7" t="s">
        <v>43</v>
      </c>
      <c r="D221" s="46">
        <v>15.804632484831208</v>
      </c>
      <c r="E221" s="46">
        <v>15.109229886834829</v>
      </c>
      <c r="F221" s="46">
        <v>15.820939534035382</v>
      </c>
      <c r="G221" s="46">
        <v>17.02540687431522</v>
      </c>
      <c r="H221" s="46">
        <v>17.832159225610322</v>
      </c>
      <c r="I221" s="46">
        <v>16.958247635452217</v>
      </c>
      <c r="J221" s="46">
        <v>17.427201288252135</v>
      </c>
      <c r="K221" s="46">
        <v>17.876118884397112</v>
      </c>
      <c r="L221" s="46">
        <v>18.909991017855713</v>
      </c>
      <c r="M221" s="46">
        <v>20.019960181995916</v>
      </c>
      <c r="N221" s="46">
        <v>19.503092552959846</v>
      </c>
      <c r="O221" s="46">
        <v>18.905868976557006</v>
      </c>
      <c r="P221" s="46">
        <v>17.922781706407022</v>
      </c>
      <c r="Q221" s="46">
        <v>17.39903885818002</v>
      </c>
      <c r="R221" s="46">
        <v>16.840739892243263</v>
      </c>
      <c r="S221" s="46">
        <v>16.214129604842174</v>
      </c>
      <c r="T221" s="46">
        <v>16.299269548341883</v>
      </c>
      <c r="U221" s="46">
        <v>16.442260972058012</v>
      </c>
      <c r="V221" s="46">
        <v>17.12407251002899</v>
      </c>
      <c r="W221" s="46">
        <v>16.862447405879628</v>
      </c>
      <c r="X221" s="46">
        <v>16.251611383485972</v>
      </c>
      <c r="Y221" s="46">
        <v>15.368091391588933</v>
      </c>
      <c r="Z221" s="46">
        <v>14.951406259514636</v>
      </c>
      <c r="AA221" s="38">
        <f t="shared" si="37"/>
        <v>252899000000</v>
      </c>
      <c r="AB221" s="38">
        <f t="shared" si="38"/>
        <v>263204691209.3228</v>
      </c>
      <c r="AC221" s="38">
        <f t="shared" si="39"/>
        <v>270711690417.62265</v>
      </c>
      <c r="AD221" s="38">
        <f t="shared" si="40"/>
        <v>273518222802.7656</v>
      </c>
      <c r="AE221" s="46">
        <v>14.877164669100887</v>
      </c>
      <c r="AF221" s="46"/>
      <c r="AG221" s="46">
        <v>16.75235836723524</v>
      </c>
      <c r="AH221" s="38">
        <f t="shared" si="41"/>
        <v>278485999999.99994</v>
      </c>
      <c r="AI221" s="46">
        <v>16.954718100770584</v>
      </c>
      <c r="AJ221" s="38">
        <f t="shared" si="42"/>
        <v>296409963029.156</v>
      </c>
      <c r="AK221" s="46">
        <v>17.394786433793623</v>
      </c>
      <c r="AL221" s="38">
        <f t="shared" si="43"/>
        <v>312108406074.4175</v>
      </c>
      <c r="AM221" s="46">
        <v>17.382342899560737</v>
      </c>
      <c r="AN221" s="48">
        <f t="shared" si="35"/>
        <v>5.805864903268045</v>
      </c>
      <c r="AO221" s="48">
        <f t="shared" si="44"/>
        <v>0.9192489431490447</v>
      </c>
      <c r="AP221" s="48">
        <f t="shared" si="45"/>
        <v>9.492856615053839</v>
      </c>
      <c r="AQ221" s="48">
        <f t="shared" si="46"/>
        <v>1.4699471075553685</v>
      </c>
      <c r="AR221" s="48">
        <f t="shared" si="36"/>
        <v>14.108816179125057</v>
      </c>
      <c r="AS221" s="48">
        <f t="shared" si="47"/>
        <v>2.150752698058655</v>
      </c>
      <c r="AU221" s="9">
        <v>-4.608939362547313</v>
      </c>
      <c r="AV221" s="49">
        <f t="shared" si="48"/>
        <v>-6.078886470102682</v>
      </c>
      <c r="AW221" s="50">
        <f t="shared" si="49"/>
        <v>0.31893392208634824</v>
      </c>
      <c r="AX221" s="42">
        <f t="shared" si="50"/>
        <v>1</v>
      </c>
      <c r="AY221" s="7" t="s">
        <v>43</v>
      </c>
      <c r="AZ221" s="59">
        <f>(V221*V145/V181)/(U221*U145/U181)-1</f>
        <v>0.04546453721471999</v>
      </c>
      <c r="BA221" s="59">
        <f>(W221*W145/W181)/(V221*V145/V181)-1</f>
        <v>0.007335073211177878</v>
      </c>
      <c r="BB221" s="59">
        <f>(X221*X145/X181)/(W221*W145/W181)-1</f>
        <v>-0.012658591872958702</v>
      </c>
      <c r="BC221" s="59">
        <f>(Y221*Y145/Y181)/(X221*X145/X181)-1</f>
        <v>-0.02226350551460976</v>
      </c>
      <c r="BD221" s="59">
        <f>(Z221*Z145/Z181)/(Y221*Y145/Y181)-1</f>
        <v>-0.010646139080138783</v>
      </c>
      <c r="BE221" s="59">
        <f t="shared" si="51"/>
        <v>-0.013618644593697549</v>
      </c>
      <c r="BF221" s="59">
        <f t="shared" si="52"/>
        <v>0.07266691856402052</v>
      </c>
      <c r="BG221" s="59">
        <f t="shared" si="53"/>
        <v>0.03484676123725805</v>
      </c>
    </row>
    <row r="222" spans="1:59" s="42" customFormat="1" ht="12.75">
      <c r="A222" s="7" t="s">
        <v>44</v>
      </c>
      <c r="B222" s="43" t="s">
        <v>138</v>
      </c>
      <c r="C222" s="7" t="s">
        <v>44</v>
      </c>
      <c r="D222" s="46">
        <v>13.903496183397692</v>
      </c>
      <c r="E222" s="46">
        <v>14.26241260788621</v>
      </c>
      <c r="F222" s="46">
        <v>14.39780549161987</v>
      </c>
      <c r="G222" s="46">
        <v>13.670563027656776</v>
      </c>
      <c r="H222" s="46">
        <v>13.342101601324405</v>
      </c>
      <c r="I222" s="46">
        <v>14.699967418292944</v>
      </c>
      <c r="J222" s="46">
        <v>18.34818175407254</v>
      </c>
      <c r="K222" s="46">
        <v>22.15573188205122</v>
      </c>
      <c r="L222" s="46">
        <v>23.6877892828172</v>
      </c>
      <c r="M222" s="46">
        <v>23.727562756162083</v>
      </c>
      <c r="N222" s="46">
        <v>21.938584056037357</v>
      </c>
      <c r="O222" s="46">
        <v>21.35139770193792</v>
      </c>
      <c r="P222" s="46">
        <v>19.794195644866097</v>
      </c>
      <c r="Q222" s="46">
        <v>18.268793492530655</v>
      </c>
      <c r="R222" s="46">
        <v>17.742357578632298</v>
      </c>
      <c r="S222" s="46">
        <v>16.219575035615776</v>
      </c>
      <c r="T222" s="46">
        <v>15.909074575808319</v>
      </c>
      <c r="U222" s="46">
        <v>16.383660308620005</v>
      </c>
      <c r="V222" s="46">
        <v>16.78029182518007</v>
      </c>
      <c r="W222" s="46">
        <v>16.603562742391375</v>
      </c>
      <c r="X222" s="46">
        <v>16.51194730216056</v>
      </c>
      <c r="Y222" s="46">
        <v>15.993972272453286</v>
      </c>
      <c r="Z222" s="46">
        <v>15.113664195221874</v>
      </c>
      <c r="AA222" s="38">
        <f t="shared" si="37"/>
        <v>27152000000</v>
      </c>
      <c r="AB222" s="38">
        <f t="shared" si="38"/>
        <v>27915981776.0561</v>
      </c>
      <c r="AC222" s="38">
        <f t="shared" si="39"/>
        <v>28407475490.59923</v>
      </c>
      <c r="AD222" s="38">
        <f t="shared" si="40"/>
        <v>28883277395.22812</v>
      </c>
      <c r="AE222" s="46">
        <v>15.42814134566444</v>
      </c>
      <c r="AF222" s="46"/>
      <c r="AG222" s="46">
        <v>18.21840622484572</v>
      </c>
      <c r="AH222" s="38">
        <f t="shared" si="41"/>
        <v>31233999999.999996</v>
      </c>
      <c r="AI222" s="46">
        <v>18.8526217251207</v>
      </c>
      <c r="AJ222" s="38">
        <f t="shared" si="42"/>
        <v>33782467244.884613</v>
      </c>
      <c r="AK222" s="46">
        <v>18.626525460471317</v>
      </c>
      <c r="AL222" s="38">
        <f t="shared" si="43"/>
        <v>34964692954.70629</v>
      </c>
      <c r="AM222" s="46">
        <v>18.356316272315105</v>
      </c>
      <c r="AN222" s="48">
        <f t="shared" si="35"/>
        <v>11.885730011436692</v>
      </c>
      <c r="AO222" s="48">
        <f t="shared" si="44"/>
        <v>1.935359027510117</v>
      </c>
      <c r="AP222" s="48">
        <f t="shared" si="45"/>
        <v>18.921046877481615</v>
      </c>
      <c r="AQ222" s="48">
        <f t="shared" si="46"/>
        <v>2.999564406727254</v>
      </c>
      <c r="AR222" s="48">
        <f t="shared" si="36"/>
        <v>21.055143695302718</v>
      </c>
      <c r="AS222" s="48">
        <f t="shared" si="47"/>
        <v>3.2397150434315343</v>
      </c>
      <c r="AU222" s="8">
        <v>-3.308087220241969</v>
      </c>
      <c r="AV222" s="49">
        <f t="shared" si="48"/>
        <v>-6.307651626969223</v>
      </c>
      <c r="AW222" s="50">
        <f t="shared" si="49"/>
        <v>0.9067367959263939</v>
      </c>
      <c r="AX222" s="42">
        <f t="shared" si="50"/>
        <v>0</v>
      </c>
      <c r="AY222" s="7" t="s">
        <v>44</v>
      </c>
      <c r="AZ222" s="59">
        <f>(V222*V146/V182)/(U222*U146/U182)-1</f>
        <v>0.0452315343034666</v>
      </c>
      <c r="BA222" s="59">
        <f>(W222*W146/W182)/(V222*V146/V182)-1</f>
        <v>0.030356857805361903</v>
      </c>
      <c r="BB222" s="59">
        <f>(X222*X146/X182)/(W222*W146/W182)-1</f>
        <v>0.024472696039967268</v>
      </c>
      <c r="BC222" s="59">
        <f>(Y222*Y146/Y182)/(X222*X146/X182)-1</f>
        <v>0.010780769040088733</v>
      </c>
      <c r="BD222" s="59">
        <f>(Z222*Z146/Z182)/(Y222*Y146/Y182)-1</f>
        <v>-0.005374966594904662</v>
      </c>
      <c r="BE222" s="59">
        <f t="shared" si="51"/>
        <v>0.03081781200953837</v>
      </c>
      <c r="BF222" s="59">
        <f t="shared" si="52"/>
        <v>0.0854074183421405</v>
      </c>
      <c r="BG222" s="59">
        <f t="shared" si="53"/>
        <v>0.06287948307014468</v>
      </c>
    </row>
    <row r="223" spans="1:59" s="42" customFormat="1" ht="12.75">
      <c r="A223" s="7" t="s">
        <v>45</v>
      </c>
      <c r="B223" s="43" t="s">
        <v>139</v>
      </c>
      <c r="C223" s="7" t="s">
        <v>45</v>
      </c>
      <c r="D223" s="46">
        <v>17.297748145839993</v>
      </c>
      <c r="E223" s="46">
        <v>17.068389457378252</v>
      </c>
      <c r="F223" s="46">
        <v>16.75396262124438</v>
      </c>
      <c r="G223" s="46">
        <v>16.527374782877153</v>
      </c>
      <c r="H223" s="46">
        <v>16.22322425981947</v>
      </c>
      <c r="I223" s="46">
        <v>16.366295773912135</v>
      </c>
      <c r="J223" s="46">
        <v>16.810663987473028</v>
      </c>
      <c r="K223" s="46">
        <v>17.24480050022906</v>
      </c>
      <c r="L223" s="46">
        <v>18.094313082522376</v>
      </c>
      <c r="M223" s="46">
        <v>18.00009880592177</v>
      </c>
      <c r="N223" s="46">
        <v>17.91037660893056</v>
      </c>
      <c r="O223" s="46">
        <v>18.0133209942519</v>
      </c>
      <c r="P223" s="46">
        <v>18.08579561102602</v>
      </c>
      <c r="Q223" s="46">
        <v>17.70379880673665</v>
      </c>
      <c r="R223" s="46">
        <v>17.66213663822049</v>
      </c>
      <c r="S223" s="46">
        <v>17.11337905568739</v>
      </c>
      <c r="T223" s="46">
        <v>17.047929774046686</v>
      </c>
      <c r="U223" s="46">
        <v>17.335308918592936</v>
      </c>
      <c r="V223" s="46">
        <v>17.520099921474156</v>
      </c>
      <c r="W223" s="46">
        <v>17.61196713526925</v>
      </c>
      <c r="X223" s="46">
        <v>17.682846192038383</v>
      </c>
      <c r="Y223" s="46">
        <v>17.6125380989436</v>
      </c>
      <c r="Z223" s="46">
        <v>17.42546946654466</v>
      </c>
      <c r="AA223" s="38">
        <f t="shared" si="37"/>
        <v>330393000000</v>
      </c>
      <c r="AB223" s="38">
        <f t="shared" si="38"/>
        <v>340719370676.7968</v>
      </c>
      <c r="AC223" s="38">
        <f t="shared" si="39"/>
        <v>342129539195.62573</v>
      </c>
      <c r="AD223" s="38">
        <f t="shared" si="40"/>
        <v>345636932483.95245</v>
      </c>
      <c r="AE223" s="46">
        <v>17.582173176965625</v>
      </c>
      <c r="AF223" s="46"/>
      <c r="AG223" s="46">
        <v>18.953610612277</v>
      </c>
      <c r="AH223" s="38">
        <f t="shared" si="41"/>
        <v>361488000000</v>
      </c>
      <c r="AI223" s="46">
        <v>19.081566365157524</v>
      </c>
      <c r="AJ223" s="38">
        <f t="shared" si="42"/>
        <v>371319937854.34845</v>
      </c>
      <c r="AK223" s="46">
        <v>18.804417322419923</v>
      </c>
      <c r="AL223" s="38">
        <f t="shared" si="43"/>
        <v>375617316231.3911</v>
      </c>
      <c r="AM223" s="46">
        <v>18.528487313349586</v>
      </c>
      <c r="AN223" s="48">
        <f t="shared" si="35"/>
        <v>6.0955235042694795</v>
      </c>
      <c r="AO223" s="48">
        <f t="shared" si="44"/>
        <v>1.088944897597461</v>
      </c>
      <c r="AP223" s="48">
        <f t="shared" si="45"/>
        <v>8.531972634503205</v>
      </c>
      <c r="AQ223" s="48">
        <f t="shared" si="46"/>
        <v>1.500050152034408</v>
      </c>
      <c r="AR223" s="48">
        <f t="shared" si="36"/>
        <v>8.673952616111293</v>
      </c>
      <c r="AS223" s="48">
        <f t="shared" si="47"/>
        <v>1.5008989817866585</v>
      </c>
      <c r="AU223" s="9">
        <v>-7.364411497402011</v>
      </c>
      <c r="AV223" s="49">
        <f t="shared" si="48"/>
        <v>-8.864461649436418</v>
      </c>
      <c r="AW223" s="50">
        <f t="shared" si="49"/>
        <v>0.20368907312737616</v>
      </c>
      <c r="AX223" s="42">
        <f t="shared" si="50"/>
        <v>1</v>
      </c>
      <c r="AY223" s="7" t="s">
        <v>45</v>
      </c>
      <c r="AZ223" s="59">
        <f>(V223*V147/V183)/(U223*U147/U183)-1</f>
        <v>0.02154448264130915</v>
      </c>
      <c r="BA223" s="59">
        <f>(W223*W147/W183)/(V223*V147/V183)-1</f>
        <v>0.027887786901604983</v>
      </c>
      <c r="BB223" s="59">
        <f>(X223*X147/X183)/(W223*W147/W183)-1</f>
        <v>0.023715960272895797</v>
      </c>
      <c r="BC223" s="59">
        <f>(Y223*Y147/Y183)/(X223*X147/X183)-1</f>
        <v>0.020108102488631596</v>
      </c>
      <c r="BD223" s="59">
        <f>(Z223*Z147/Z183)/(Y223*Y147/Y183)-1</f>
        <v>0.012364260674285976</v>
      </c>
      <c r="BE223" s="59">
        <f t="shared" si="51"/>
        <v>0.009913123335443474</v>
      </c>
      <c r="BF223" s="59">
        <f t="shared" si="52"/>
        <v>0.05054109163239162</v>
      </c>
      <c r="BG223" s="59">
        <f t="shared" si="53"/>
        <v>0.022964674189441148</v>
      </c>
    </row>
    <row r="224" spans="1:59" s="42" customFormat="1" ht="12.75">
      <c r="A224" s="6" t="s">
        <v>46</v>
      </c>
      <c r="B224" s="43" t="s">
        <v>135</v>
      </c>
      <c r="C224" s="6" t="s">
        <v>46</v>
      </c>
      <c r="D224" s="46"/>
      <c r="E224" s="46"/>
      <c r="F224" s="46"/>
      <c r="G224" s="46"/>
      <c r="H224" s="46"/>
      <c r="I224" s="46"/>
      <c r="J224" s="46">
        <v>15.297925440648886</v>
      </c>
      <c r="K224" s="46">
        <v>16.02963881493368</v>
      </c>
      <c r="L224" s="46">
        <v>17.052651479345872</v>
      </c>
      <c r="M224" s="46">
        <v>17.244111300908028</v>
      </c>
      <c r="N224" s="46">
        <v>17.608719169190827</v>
      </c>
      <c r="O224" s="46">
        <v>18.814317673378074</v>
      </c>
      <c r="P224" s="46">
        <v>18.827437320095115</v>
      </c>
      <c r="Q224" s="46">
        <v>18.621968238445945</v>
      </c>
      <c r="R224" s="46">
        <v>18.663591026171176</v>
      </c>
      <c r="S224" s="46">
        <v>18.408206202159167</v>
      </c>
      <c r="T224" s="46">
        <v>18.563375090373828</v>
      </c>
      <c r="U224" s="46">
        <v>19.427104684530242</v>
      </c>
      <c r="V224" s="46">
        <v>19.7278974354241</v>
      </c>
      <c r="W224" s="46">
        <v>19.448200753278577</v>
      </c>
      <c r="X224" s="46">
        <v>19.191783820487736</v>
      </c>
      <c r="Y224" s="46">
        <v>18.33889812773674</v>
      </c>
      <c r="Z224" s="46">
        <v>17.203285808705505</v>
      </c>
      <c r="AA224" s="38">
        <f t="shared" si="37"/>
        <v>419060000000</v>
      </c>
      <c r="AB224" s="38">
        <f t="shared" si="38"/>
        <v>429180832424.8339</v>
      </c>
      <c r="AC224" s="38">
        <f t="shared" si="39"/>
        <v>432576375396.3766</v>
      </c>
      <c r="AD224" s="38">
        <f t="shared" si="40"/>
        <v>436881108046.35474</v>
      </c>
      <c r="AE224" s="46">
        <v>16.99410767616434</v>
      </c>
      <c r="AF224" s="46"/>
      <c r="AG224" s="46">
        <v>18.517745302713987</v>
      </c>
      <c r="AH224" s="38">
        <f t="shared" si="41"/>
        <v>443500000000</v>
      </c>
      <c r="AI224" s="46">
        <v>18.26266414225574</v>
      </c>
      <c r="AJ224" s="38">
        <f t="shared" si="42"/>
        <v>456292371106.63007</v>
      </c>
      <c r="AK224" s="46">
        <v>17.42875277935293</v>
      </c>
      <c r="AL224" s="38">
        <f t="shared" si="43"/>
        <v>450970046859.41516</v>
      </c>
      <c r="AM224" s="46">
        <v>16.996646335200357</v>
      </c>
      <c r="AN224" s="48">
        <f t="shared" si="35"/>
        <v>3.336394939695708</v>
      </c>
      <c r="AO224" s="48">
        <f t="shared" si="44"/>
        <v>0.5978775605497333</v>
      </c>
      <c r="AP224" s="48">
        <f t="shared" si="45"/>
        <v>5.482499058928525</v>
      </c>
      <c r="AQ224" s="48">
        <f t="shared" si="46"/>
        <v>0.9492099624745265</v>
      </c>
      <c r="AR224" s="48">
        <f t="shared" si="36"/>
        <v>3.2248908349604193</v>
      </c>
      <c r="AS224" s="48">
        <f t="shared" si="47"/>
        <v>0.5444987604083806</v>
      </c>
      <c r="AU224" s="8">
        <v>-3.958616581685634</v>
      </c>
      <c r="AV224" s="49">
        <f t="shared" si="48"/>
        <v>-4.9078265441601605</v>
      </c>
      <c r="AW224" s="50">
        <f t="shared" si="49"/>
        <v>0.23978325328752595</v>
      </c>
      <c r="AX224" s="42">
        <f t="shared" si="50"/>
        <v>1</v>
      </c>
      <c r="AY224" s="6" t="s">
        <v>46</v>
      </c>
      <c r="AZ224" s="59">
        <f>(V224*V148/V184)/(U224*U148/U184)-1</f>
        <v>0.01310465424381424</v>
      </c>
      <c r="BA224" s="59">
        <f>(W224*W148/W184)/(V224*V148/V184)-1</f>
        <v>-0.006917742678056227</v>
      </c>
      <c r="BB224" s="59">
        <f>(X224*X148/X184)/(W224*W148/W184)-1</f>
        <v>-0.004178979944842287</v>
      </c>
      <c r="BC224" s="59">
        <f>(Y224*Y148/Y184)/(X224*X148/X184)-1</f>
        <v>-0.01036198435413338</v>
      </c>
      <c r="BD224" s="59">
        <f>(Z224*Z148/Z184)/(Y224*Y148/Y184)-1</f>
        <v>-0.03580852538637469</v>
      </c>
      <c r="BE224" s="59">
        <f t="shared" si="51"/>
        <v>-0.005210810422498935</v>
      </c>
      <c r="BF224" s="59">
        <f t="shared" si="52"/>
        <v>0.038776818469287155</v>
      </c>
      <c r="BG224" s="59">
        <f t="shared" si="53"/>
        <v>0.02076813421336432</v>
      </c>
    </row>
    <row r="225" spans="1:59" s="42" customFormat="1" ht="12.75">
      <c r="A225" s="7" t="s">
        <v>47</v>
      </c>
      <c r="B225" s="43" t="s">
        <v>141</v>
      </c>
      <c r="C225" s="7" t="s">
        <v>47</v>
      </c>
      <c r="D225" s="46">
        <v>12.700678233408919</v>
      </c>
      <c r="E225" s="46">
        <v>12.740517875078128</v>
      </c>
      <c r="F225" s="46">
        <v>13.109349109395179</v>
      </c>
      <c r="G225" s="46">
        <v>12.811464251497128</v>
      </c>
      <c r="H225" s="46">
        <v>13.087462045920518</v>
      </c>
      <c r="I225" s="46">
        <v>12.986560737542147</v>
      </c>
      <c r="J225" s="46">
        <v>12.834214601945629</v>
      </c>
      <c r="K225" s="46">
        <v>12.77229014189456</v>
      </c>
      <c r="L225" s="46">
        <v>13.019714156275311</v>
      </c>
      <c r="M225" s="46">
        <v>13.274368117534143</v>
      </c>
      <c r="N225" s="46">
        <v>13.47323569666894</v>
      </c>
      <c r="O225" s="46">
        <v>13.73721948074938</v>
      </c>
      <c r="P225" s="46">
        <v>13.90716700152819</v>
      </c>
      <c r="Q225" s="46">
        <v>14.066912306008875</v>
      </c>
      <c r="R225" s="46">
        <v>14.136539986986868</v>
      </c>
      <c r="S225" s="46">
        <v>14.789295438244086</v>
      </c>
      <c r="T225" s="46">
        <v>15.365242377329109</v>
      </c>
      <c r="U225" s="46">
        <v>15.441726888330539</v>
      </c>
      <c r="V225" s="46">
        <v>15.850965685026598</v>
      </c>
      <c r="W225" s="46">
        <v>15.577070460719863</v>
      </c>
      <c r="X225" s="46">
        <v>16.318132900333822</v>
      </c>
      <c r="Y225" s="46">
        <v>16.867689231397197</v>
      </c>
      <c r="Z225" s="46">
        <v>17.653157396829965</v>
      </c>
      <c r="AA225" s="38">
        <f t="shared" si="37"/>
        <v>39794999999.99999</v>
      </c>
      <c r="AB225" s="38">
        <f t="shared" si="38"/>
        <v>41732096183.931274</v>
      </c>
      <c r="AC225" s="38">
        <f t="shared" si="39"/>
        <v>43110548739.21207</v>
      </c>
      <c r="AD225" s="38">
        <f t="shared" si="40"/>
        <v>44156854838.95334</v>
      </c>
      <c r="AE225" s="46">
        <v>19.001731887705006</v>
      </c>
      <c r="AF225" s="46"/>
      <c r="AG225" s="46">
        <v>20.87093800254279</v>
      </c>
      <c r="AH225" s="38">
        <f t="shared" si="41"/>
        <v>48814999999.99999</v>
      </c>
      <c r="AI225" s="46">
        <v>20.2626912561928</v>
      </c>
      <c r="AJ225" s="38">
        <f t="shared" si="42"/>
        <v>47057659999.99997</v>
      </c>
      <c r="AK225" s="46">
        <v>20.568399650697295</v>
      </c>
      <c r="AL225" s="38">
        <f t="shared" si="43"/>
        <v>47622351919.99989</v>
      </c>
      <c r="AM225" s="46">
        <v>20.569720124916838</v>
      </c>
      <c r="AN225" s="48">
        <f t="shared" si="35"/>
        <v>16.97231738576302</v>
      </c>
      <c r="AO225" s="48">
        <f t="shared" si="44"/>
        <v>3.0283078238890475</v>
      </c>
      <c r="AP225" s="48">
        <f t="shared" si="45"/>
        <v>9.155789884895924</v>
      </c>
      <c r="AQ225" s="48">
        <f t="shared" si="46"/>
        <v>1.69959783021908</v>
      </c>
      <c r="AR225" s="48">
        <f t="shared" si="36"/>
        <v>7.848151988373587</v>
      </c>
      <c r="AS225" s="48">
        <f t="shared" si="47"/>
        <v>1.496770446596848</v>
      </c>
      <c r="AU225" s="9">
        <v>-8.285804956036854</v>
      </c>
      <c r="AV225" s="49">
        <f t="shared" si="48"/>
        <v>-9.985402786255934</v>
      </c>
      <c r="AW225" s="50">
        <f t="shared" si="49"/>
        <v>0.2051216314210716</v>
      </c>
      <c r="AX225" s="42">
        <f t="shared" si="50"/>
        <v>1</v>
      </c>
      <c r="AY225" s="7" t="s">
        <v>47</v>
      </c>
      <c r="AZ225" s="59">
        <f>(V225*V149/V185)/(U225*U149/U185)-1</f>
        <v>0.08751527570458162</v>
      </c>
      <c r="BA225" s="59">
        <f>(W225*W149/W185)/(V225*V149/V185)-1</f>
        <v>0.025640241221824178</v>
      </c>
      <c r="BB225" s="59">
        <f>(X225*X149/X185)/(W225*W149/W185)-1</f>
        <v>0.07146569470808384</v>
      </c>
      <c r="BC225" s="59">
        <f>(Y225*Y149/Y185)/(X225*X149/X185)-1</f>
        <v>0.08006868425086777</v>
      </c>
      <c r="BD225" s="59">
        <f>(Z225*Z149/Z185)/(Y225*Y149/Y185)-1</f>
        <v>0.09109208672398172</v>
      </c>
      <c r="BE225" s="59">
        <f t="shared" si="51"/>
        <v>0.08987701083095789</v>
      </c>
      <c r="BF225" s="59">
        <f t="shared" si="52"/>
        <v>0.07326162698467686</v>
      </c>
      <c r="BG225" s="59">
        <f t="shared" si="53"/>
        <v>-0.06682373809085951</v>
      </c>
    </row>
    <row r="226" spans="1:59" s="42" customFormat="1" ht="12.75">
      <c r="A226" s="7" t="s">
        <v>49</v>
      </c>
      <c r="B226" s="43" t="s">
        <v>142</v>
      </c>
      <c r="C226" s="7" t="s">
        <v>49</v>
      </c>
      <c r="D226" s="46"/>
      <c r="E226" s="46"/>
      <c r="F226" s="46"/>
      <c r="G226" s="46"/>
      <c r="H226" s="46"/>
      <c r="I226" s="46"/>
      <c r="J226" s="46"/>
      <c r="K226" s="46"/>
      <c r="L226" s="46"/>
      <c r="M226" s="46"/>
      <c r="N226" s="46">
        <v>15.08734046981613</v>
      </c>
      <c r="O226" s="46">
        <v>13.239416464110565</v>
      </c>
      <c r="P226" s="46">
        <v>12.41435494699803</v>
      </c>
      <c r="Q226" s="46">
        <v>12.861220138363525</v>
      </c>
      <c r="R226" s="46">
        <v>13.042722962587252</v>
      </c>
      <c r="S226" s="46">
        <v>12.528095985138046</v>
      </c>
      <c r="T226" s="46">
        <v>12.492919173959049</v>
      </c>
      <c r="U226" s="46">
        <v>13.23990406288839</v>
      </c>
      <c r="V226" s="46">
        <v>13.865674600204455</v>
      </c>
      <c r="W226" s="46">
        <v>13.851945760708805</v>
      </c>
      <c r="X226" s="46">
        <v>14.580743150675579</v>
      </c>
      <c r="Y226" s="46">
        <v>14.978663116173237</v>
      </c>
      <c r="Z226" s="46">
        <v>15.285103025976603</v>
      </c>
      <c r="AA226" s="38">
        <f t="shared" si="37"/>
        <v>3870414000000</v>
      </c>
      <c r="AB226" s="38">
        <f t="shared" si="38"/>
        <v>4233050283912.199</v>
      </c>
      <c r="AC226" s="38">
        <f t="shared" si="39"/>
        <v>4300378240740.5044</v>
      </c>
      <c r="AD226" s="38">
        <f t="shared" si="40"/>
        <v>4382616126644.784</v>
      </c>
      <c r="AE226" s="46">
        <v>15.755691897848486</v>
      </c>
      <c r="AF226" s="46"/>
      <c r="AG226" s="46">
        <v>16.25093213883437</v>
      </c>
      <c r="AH226" s="38">
        <f t="shared" si="41"/>
        <v>4234071000000.0005</v>
      </c>
      <c r="AI226" s="46">
        <v>16.759129408777152</v>
      </c>
      <c r="AJ226" s="38">
        <f t="shared" si="42"/>
        <v>4482877080969.72</v>
      </c>
      <c r="AK226" s="46">
        <v>16.757097634948597</v>
      </c>
      <c r="AL226" s="38">
        <f t="shared" si="43"/>
        <v>4683306539283.177</v>
      </c>
      <c r="AM226" s="46">
        <v>16.468995780106784</v>
      </c>
      <c r="AN226" s="48">
        <f t="shared" si="35"/>
        <v>0.024113015894954515</v>
      </c>
      <c r="AO226" s="48">
        <f t="shared" si="44"/>
        <v>0.003917645187307528</v>
      </c>
      <c r="AP226" s="48">
        <f t="shared" si="45"/>
        <v>4.243785779126952</v>
      </c>
      <c r="AQ226" s="48">
        <f t="shared" si="46"/>
        <v>0.6822675761815802</v>
      </c>
      <c r="AR226" s="48">
        <f t="shared" si="36"/>
        <v>6.860979924988172</v>
      </c>
      <c r="AS226" s="48">
        <f t="shared" si="47"/>
        <v>1.0758848604528346</v>
      </c>
      <c r="AU226" s="8">
        <v>-4.241274213637636</v>
      </c>
      <c r="AV226" s="49">
        <f t="shared" si="48"/>
        <v>-4.923541789819216</v>
      </c>
      <c r="AW226" s="50">
        <f t="shared" si="49"/>
        <v>0.16086382106296684</v>
      </c>
      <c r="AX226" s="42">
        <f t="shared" si="50"/>
        <v>1</v>
      </c>
      <c r="AY226" s="7" t="s">
        <v>49</v>
      </c>
      <c r="AZ226" s="59">
        <f>(V226*V150/V186)/(U226*U150/U186)-1</f>
        <v>0.08889905946924204</v>
      </c>
      <c r="BA226" s="59">
        <f>(W226*W150/W186)/(V226*V150/V186)-1</f>
        <v>0.044209069698516235</v>
      </c>
      <c r="BB226" s="59">
        <f>(X226*X150/X186)/(W226*W150/W186)-1</f>
        <v>0.08594961067731433</v>
      </c>
      <c r="BC226" s="59">
        <f>(Y226*Y150/Y186)/(X226*X150/X186)-1</f>
        <v>0.06460742879852788</v>
      </c>
      <c r="BD226" s="59">
        <f>(Z226*Z150/Z186)/(Y226*Y150/Y186)-1</f>
        <v>0.02834516383240593</v>
      </c>
      <c r="BE226" s="59">
        <f t="shared" si="51"/>
        <v>0.03931759375116051</v>
      </c>
      <c r="BF226" s="59">
        <f t="shared" si="52"/>
        <v>-0.03759819310974455</v>
      </c>
      <c r="BG226" s="59">
        <f t="shared" si="53"/>
        <v>0.04218655518156367</v>
      </c>
    </row>
    <row r="227" spans="1:59" s="42" customFormat="1" ht="12.75">
      <c r="A227" s="7" t="s">
        <v>50</v>
      </c>
      <c r="B227" s="43" t="s">
        <v>144</v>
      </c>
      <c r="C227" s="7" t="s">
        <v>50</v>
      </c>
      <c r="D227" s="46">
        <v>5.3013202807130595</v>
      </c>
      <c r="E227" s="46">
        <v>5.238275200817067</v>
      </c>
      <c r="F227" s="46">
        <v>5.519440647577504</v>
      </c>
      <c r="G227" s="46">
        <v>6.758650029139429</v>
      </c>
      <c r="H227" s="46">
        <v>6.612711332758926</v>
      </c>
      <c r="I227" s="46">
        <v>6.936582095459583</v>
      </c>
      <c r="J227" s="46">
        <v>7.225660044557716</v>
      </c>
      <c r="K227" s="46">
        <v>7.626742304726723</v>
      </c>
      <c r="L227" s="46">
        <v>7.97257094846405</v>
      </c>
      <c r="M227" s="46">
        <v>7.7081520755771615</v>
      </c>
      <c r="N227" s="46">
        <v>6.9343855377998045</v>
      </c>
      <c r="O227" s="46">
        <v>6.613003563801745</v>
      </c>
      <c r="P227" s="46">
        <v>6.413941347796967</v>
      </c>
      <c r="Q227" s="46">
        <v>5.796551887071401</v>
      </c>
      <c r="R227" s="46">
        <v>5.601839432380605</v>
      </c>
      <c r="S227" s="46">
        <v>5.598897266503656</v>
      </c>
      <c r="T227" s="46">
        <v>5.553880016893731</v>
      </c>
      <c r="U227" s="46">
        <v>6.268013800631627</v>
      </c>
      <c r="V227" s="46">
        <v>7.1397327644499935</v>
      </c>
      <c r="W227" s="46">
        <v>6.834819064541652</v>
      </c>
      <c r="X227" s="46">
        <v>6.1989238272059195</v>
      </c>
      <c r="Y227" s="46">
        <v>5.703549208368643</v>
      </c>
      <c r="Z227" s="46">
        <v>5.760529968856603</v>
      </c>
      <c r="AA227" s="38">
        <f t="shared" si="37"/>
        <v>75377550124</v>
      </c>
      <c r="AB227" s="38">
        <f t="shared" si="38"/>
        <v>91855736730.2062</v>
      </c>
      <c r="AC227" s="38">
        <f t="shared" si="39"/>
        <v>97367084433.39392</v>
      </c>
      <c r="AD227" s="38">
        <f t="shared" si="40"/>
        <v>100774884717.66162</v>
      </c>
      <c r="AE227" s="46">
        <v>6.074535640723036</v>
      </c>
      <c r="AF227" s="38">
        <f>AE227*AE151/100</f>
        <v>89777910577.99998</v>
      </c>
      <c r="AG227" s="46">
        <v>8.127940836808358</v>
      </c>
      <c r="AH227" s="38">
        <f t="shared" si="41"/>
        <v>121981337416.99998</v>
      </c>
      <c r="AI227" s="46">
        <v>7.593711570956289</v>
      </c>
      <c r="AJ227" s="38">
        <f t="shared" si="42"/>
        <v>116492177233.23505</v>
      </c>
      <c r="AK227" s="46">
        <v>7.300556317346062</v>
      </c>
      <c r="AL227" s="38">
        <f t="shared" si="43"/>
        <v>117657099005.5675</v>
      </c>
      <c r="AM227" s="46">
        <v>6.63542753385568</v>
      </c>
      <c r="AN227" s="48">
        <f t="shared" si="35"/>
        <v>32.79664587011814</v>
      </c>
      <c r="AO227" s="48">
        <f t="shared" si="44"/>
        <v>2.0073488718893824</v>
      </c>
      <c r="AP227" s="48">
        <f t="shared" si="45"/>
        <v>19.642256837755113</v>
      </c>
      <c r="AQ227" s="48">
        <f t="shared" si="46"/>
        <v>1.2466969193904998</v>
      </c>
      <c r="AR227" s="48">
        <f t="shared" si="36"/>
        <v>16.752402481237596</v>
      </c>
      <c r="AS227" s="48">
        <f t="shared" si="47"/>
        <v>1.0475318294608726</v>
      </c>
      <c r="AU227" s="9">
        <v>-6.253822286899973</v>
      </c>
      <c r="AV227" s="49">
        <f t="shared" si="48"/>
        <v>-7.500519206290472</v>
      </c>
      <c r="AW227" s="50">
        <f t="shared" si="49"/>
        <v>0.1993495916892274</v>
      </c>
      <c r="AX227" s="42">
        <f t="shared" si="50"/>
        <v>1</v>
      </c>
      <c r="AY227" s="7" t="s">
        <v>50</v>
      </c>
      <c r="AZ227" s="59">
        <f>(V227*V151/V187)/(U227*U151/U187)-1</f>
        <v>0.16652117696377577</v>
      </c>
      <c r="BA227" s="59">
        <f>(W227*W151/W187)/(V227*V151/V187)-1</f>
        <v>0.031048831691149914</v>
      </c>
      <c r="BB227" s="59">
        <f>(X227*X151/X187)/(W227*W151/W187)-1</f>
        <v>-0.02521401457944228</v>
      </c>
      <c r="BC227" s="59">
        <f>(Y227*Y151/Y187)/(X227*X151/X187)-1</f>
        <v>-0.037598294772054786</v>
      </c>
      <c r="BD227" s="59">
        <f>(Z227*Z151/Z187)/(Y227*Y151/Y187)-1</f>
        <v>0.07009947747309031</v>
      </c>
      <c r="BE227" s="59">
        <f t="shared" si="51"/>
        <v>0.06478443680701362</v>
      </c>
      <c r="BF227" s="59">
        <f t="shared" si="52"/>
        <v>0.24716929811951038</v>
      </c>
      <c r="BG227" s="59">
        <f t="shared" si="53"/>
        <v>-0.09905663615351168</v>
      </c>
    </row>
    <row r="228" spans="1:59" s="42" customFormat="1" ht="12.75">
      <c r="A228" s="7" t="s">
        <v>51</v>
      </c>
      <c r="B228" s="43" t="s">
        <v>143</v>
      </c>
      <c r="C228" s="7" t="s">
        <v>51</v>
      </c>
      <c r="D228" s="46">
        <v>14.482701447924681</v>
      </c>
      <c r="E228" s="46">
        <v>14.854175916736548</v>
      </c>
      <c r="F228" s="46">
        <v>14.461673886643325</v>
      </c>
      <c r="G228" s="46">
        <v>13.81477043672982</v>
      </c>
      <c r="H228" s="46">
        <v>12.1293597075437</v>
      </c>
      <c r="I228" s="46">
        <v>11.688826348346074</v>
      </c>
      <c r="J228" s="46">
        <v>12.359380379330025</v>
      </c>
      <c r="K228" s="46">
        <v>12.807554159356796</v>
      </c>
      <c r="L228" s="46">
        <v>12.656118869389113</v>
      </c>
      <c r="M228" s="46">
        <v>12.46476599015568</v>
      </c>
      <c r="N228" s="46">
        <v>11.81738783163302</v>
      </c>
      <c r="O228" s="46">
        <v>11.334044263234706</v>
      </c>
      <c r="P228" s="46">
        <v>10.5935727323587</v>
      </c>
      <c r="Q228" s="46">
        <v>9.743400252126522</v>
      </c>
      <c r="R228" s="46">
        <v>8.647227552532625</v>
      </c>
      <c r="S228" s="46">
        <v>7.7644594819441375</v>
      </c>
      <c r="T228" s="46">
        <v>8.257231899318969</v>
      </c>
      <c r="U228" s="46">
        <v>8.736565073967432</v>
      </c>
      <c r="V228" s="46">
        <v>8.784531241199028</v>
      </c>
      <c r="W228" s="46">
        <v>9.13687296284013</v>
      </c>
      <c r="X228" s="46">
        <v>9.537920419717002</v>
      </c>
      <c r="Y228" s="46">
        <v>9.692682436570822</v>
      </c>
      <c r="Z228" s="46">
        <v>10.40741030838296</v>
      </c>
      <c r="AA228" s="38">
        <f t="shared" si="37"/>
        <v>19704796477.000004</v>
      </c>
      <c r="AB228" s="38">
        <f t="shared" si="38"/>
        <v>18643047930.0271</v>
      </c>
      <c r="AC228" s="38">
        <f t="shared" si="39"/>
        <v>18335113543.412827</v>
      </c>
      <c r="AD228" s="38">
        <f t="shared" si="40"/>
        <v>18456384611.87465</v>
      </c>
      <c r="AE228" s="46">
        <v>12.40862659777085</v>
      </c>
      <c r="AF228" s="46"/>
      <c r="AG228" s="46">
        <v>15.260148373087832</v>
      </c>
      <c r="AH228" s="38">
        <f t="shared" si="41"/>
        <v>24363231209</v>
      </c>
      <c r="AI228" s="46">
        <v>15.410183472587264</v>
      </c>
      <c r="AJ228" s="38">
        <f t="shared" si="42"/>
        <v>24131973854.51835</v>
      </c>
      <c r="AK228" s="46">
        <v>14.839001541562943</v>
      </c>
      <c r="AL228" s="38">
        <f t="shared" si="43"/>
        <v>23750000000.00001</v>
      </c>
      <c r="AM228" s="46">
        <v>14.331677963489609</v>
      </c>
      <c r="AN228" s="48">
        <f t="shared" si="35"/>
        <v>30.682661442712856</v>
      </c>
      <c r="AO228" s="48">
        <f t="shared" si="44"/>
        <v>3.5828927948660816</v>
      </c>
      <c r="AP228" s="48">
        <f t="shared" si="45"/>
        <v>31.61616805579115</v>
      </c>
      <c r="AQ228" s="48">
        <f t="shared" si="46"/>
        <v>3.70175608085907</v>
      </c>
      <c r="AR228" s="48">
        <f t="shared" si="36"/>
        <v>28.681757014965456</v>
      </c>
      <c r="AS228" s="48">
        <f t="shared" si="47"/>
        <v>3.3074512380982526</v>
      </c>
      <c r="AU228" s="8">
        <v>-32.29878377899222</v>
      </c>
      <c r="AV228" s="49">
        <f t="shared" si="48"/>
        <v>-36.00053985985129</v>
      </c>
      <c r="AW228" s="50">
        <f t="shared" si="49"/>
        <v>0.11460976692462232</v>
      </c>
      <c r="AX228" s="42">
        <f t="shared" si="50"/>
        <v>1</v>
      </c>
      <c r="AY228" s="7" t="s">
        <v>51</v>
      </c>
      <c r="AZ228" s="59">
        <f>(V228*V152/V188)/(U228*U152/U188)-1</f>
        <v>0.04981457548933088</v>
      </c>
      <c r="BA228" s="59">
        <f>(W228*W152/W188)/(V228*V152/V188)-1</f>
        <v>0.08794301745207656</v>
      </c>
      <c r="BB228" s="59">
        <f>(X228*X152/X188)/(W228*W152/W188)-1</f>
        <v>0.10661370178322693</v>
      </c>
      <c r="BC228" s="59">
        <f>(Y228*Y152/Y188)/(X228*X152/X188)-1</f>
        <v>0.0704522760253905</v>
      </c>
      <c r="BD228" s="59">
        <f>(Z228*Z152/Z188)/(Y228*Y152/Y188)-1</f>
        <v>0.13391089005628265</v>
      </c>
      <c r="BE228" s="59">
        <f t="shared" si="51"/>
        <v>0.14989881664173232</v>
      </c>
      <c r="BF228" s="59">
        <f t="shared" si="52"/>
        <v>0.13647096206577736</v>
      </c>
      <c r="BG228" s="59">
        <f t="shared" si="53"/>
        <v>0.007143308858057695</v>
      </c>
    </row>
    <row r="229" spans="1:59" s="42" customFormat="1" ht="12.75">
      <c r="A229" s="6" t="s">
        <v>52</v>
      </c>
      <c r="B229" s="43" t="s">
        <v>145</v>
      </c>
      <c r="C229" s="6" t="s">
        <v>52</v>
      </c>
      <c r="D229" s="46"/>
      <c r="E229" s="46"/>
      <c r="F229" s="46"/>
      <c r="G229" s="46"/>
      <c r="H229" s="46"/>
      <c r="I229" s="46"/>
      <c r="J229" s="46"/>
      <c r="K229" s="46"/>
      <c r="L229" s="46"/>
      <c r="M229" s="46"/>
      <c r="N229" s="46">
        <v>6.188699107434992</v>
      </c>
      <c r="O229" s="46">
        <v>6.393530877372489</v>
      </c>
      <c r="P229" s="46">
        <v>6.730241151313425</v>
      </c>
      <c r="Q229" s="46">
        <v>6.890957942213285</v>
      </c>
      <c r="R229" s="46">
        <v>6.928035907091195</v>
      </c>
      <c r="S229" s="46">
        <v>6.828950140465576</v>
      </c>
      <c r="T229" s="46">
        <v>7.664139583814709</v>
      </c>
      <c r="U229" s="46">
        <v>7.557188190023524</v>
      </c>
      <c r="V229" s="46">
        <v>7.143376425158642</v>
      </c>
      <c r="W229" s="46">
        <v>6.492150912344255</v>
      </c>
      <c r="X229" s="46">
        <v>6.175530588362578</v>
      </c>
      <c r="Y229" s="46">
        <v>6.021962379567087</v>
      </c>
      <c r="Z229" s="46">
        <v>5.77241533057584</v>
      </c>
      <c r="AA229" s="38">
        <f t="shared" si="37"/>
        <v>39837999999.99999</v>
      </c>
      <c r="AB229" s="38">
        <f t="shared" si="38"/>
        <v>42236489712.1016</v>
      </c>
      <c r="AC229" s="38">
        <f t="shared" si="39"/>
        <v>42533244310.18483</v>
      </c>
      <c r="AD229" s="38">
        <f t="shared" si="40"/>
        <v>43154993648.48247</v>
      </c>
      <c r="AE229" s="46">
        <v>5.828941223939776</v>
      </c>
      <c r="AF229" s="46"/>
      <c r="AG229" s="46">
        <v>6.086119292627995</v>
      </c>
      <c r="AH229" s="38">
        <f t="shared" si="41"/>
        <v>46762000000</v>
      </c>
      <c r="AI229" s="46">
        <v>6.081702648204229</v>
      </c>
      <c r="AJ229" s="38">
        <f t="shared" si="42"/>
        <v>48903995128.54911</v>
      </c>
      <c r="AK229" s="46">
        <v>6.07492592423548</v>
      </c>
      <c r="AL229" s="38">
        <f t="shared" si="43"/>
        <v>51560549411.50325</v>
      </c>
      <c r="AM229" s="46">
        <v>6.070252020099268</v>
      </c>
      <c r="AN229" s="48">
        <f t="shared" si="35"/>
        <v>10.71469319241686</v>
      </c>
      <c r="AO229" s="48">
        <f t="shared" si="44"/>
        <v>0.588999518244834</v>
      </c>
      <c r="AP229" s="48">
        <f t="shared" si="45"/>
        <v>14.978285625013484</v>
      </c>
      <c r="AQ229" s="48">
        <f t="shared" si="46"/>
        <v>0.7922668080849045</v>
      </c>
      <c r="AR229" s="48">
        <f t="shared" si="36"/>
        <v>19.477597034280564</v>
      </c>
      <c r="AS229" s="48">
        <f t="shared" si="47"/>
        <v>0.9903526862145817</v>
      </c>
      <c r="AU229" s="9">
        <v>-4.764647776527819</v>
      </c>
      <c r="AV229" s="49">
        <f t="shared" si="48"/>
        <v>-5.5569145846127235</v>
      </c>
      <c r="AW229" s="50">
        <f t="shared" si="49"/>
        <v>0.1662802467766588</v>
      </c>
      <c r="AX229" s="42">
        <f t="shared" si="50"/>
        <v>1</v>
      </c>
      <c r="AY229" s="6" t="s">
        <v>52</v>
      </c>
      <c r="AZ229" s="59">
        <f>(V229*V153/V189)/(U229*U153/U189)-1</f>
        <v>-0.040182218497981426</v>
      </c>
      <c r="BA229" s="59">
        <f>(W229*W153/W189)/(V229*V153/V189)-1</f>
        <v>-0.04598393856559113</v>
      </c>
      <c r="BB229" s="59">
        <f>(X229*X153/X189)/(W229*W153/W189)-1</f>
        <v>-0.002592870206482023</v>
      </c>
      <c r="BC229" s="59">
        <f>(Y229*Y153/Y189)/(X229*X153/X189)-1</f>
        <v>0.030688010098326668</v>
      </c>
      <c r="BD229" s="59">
        <f>(Z229*Z153/Z189)/(Y229*Y153/Y189)-1</f>
        <v>0.010009339582856658</v>
      </c>
      <c r="BE229" s="59">
        <f t="shared" si="51"/>
        <v>0.05230279985854702</v>
      </c>
      <c r="BF229" s="59">
        <f t="shared" si="52"/>
        <v>0.0521182040692032</v>
      </c>
      <c r="BG229" s="59">
        <f t="shared" si="53"/>
        <v>0.038509725400103</v>
      </c>
    </row>
    <row r="230" spans="1:59" s="42" customFormat="1" ht="12.75">
      <c r="A230" s="7" t="s">
        <v>53</v>
      </c>
      <c r="B230" s="43" t="s">
        <v>146</v>
      </c>
      <c r="C230" s="7" t="s">
        <v>53</v>
      </c>
      <c r="D230" s="46">
        <v>14.796531911373703</v>
      </c>
      <c r="E230" s="46">
        <v>14.757815734765714</v>
      </c>
      <c r="F230" s="46">
        <v>14.649956120389499</v>
      </c>
      <c r="G230" s="46">
        <v>14.608341028376511</v>
      </c>
      <c r="H230" s="46">
        <v>15.017781691785887</v>
      </c>
      <c r="I230" s="46">
        <v>15.024539942966822</v>
      </c>
      <c r="J230" s="46">
        <v>15.132337922241723</v>
      </c>
      <c r="K230" s="46">
        <v>16.095810060430217</v>
      </c>
      <c r="L230" s="46">
        <v>16.607643642627373</v>
      </c>
      <c r="M230" s="46">
        <v>16.808038592065095</v>
      </c>
      <c r="N230" s="46">
        <v>16.275151547886452</v>
      </c>
      <c r="O230" s="46">
        <v>16.50833551305938</v>
      </c>
      <c r="P230" s="46">
        <v>16.947388971406944</v>
      </c>
      <c r="Q230" s="46">
        <v>16.67998695061842</v>
      </c>
      <c r="R230" s="46">
        <v>16.87503755880052</v>
      </c>
      <c r="S230" s="46">
        <v>16.39669449352508</v>
      </c>
      <c r="T230" s="46">
        <v>16.204965845005454</v>
      </c>
      <c r="U230" s="46">
        <v>16.529115099596282</v>
      </c>
      <c r="V230" s="46">
        <v>16.800115557964546</v>
      </c>
      <c r="W230" s="46">
        <v>16.885042218001846</v>
      </c>
      <c r="X230" s="46">
        <v>16.947978493663022</v>
      </c>
      <c r="Y230" s="46">
        <v>16.960678937372982</v>
      </c>
      <c r="Z230" s="46">
        <v>17.101166276081496</v>
      </c>
      <c r="AA230" s="38">
        <f t="shared" si="37"/>
        <v>264387000000</v>
      </c>
      <c r="AB230" s="38">
        <f t="shared" si="38"/>
        <v>277512872068.88257</v>
      </c>
      <c r="AC230" s="38">
        <f t="shared" si="39"/>
        <v>279428681574.42554</v>
      </c>
      <c r="AD230" s="38">
        <f t="shared" si="40"/>
        <v>282693927980.1697</v>
      </c>
      <c r="AE230" s="46">
        <v>17.686652085448138</v>
      </c>
      <c r="AF230" s="38">
        <f>AE230*AE154*AI190/AE190/100</f>
        <v>285176319443.5556</v>
      </c>
      <c r="AG230" s="46">
        <v>19.16240705256978</v>
      </c>
      <c r="AH230" s="38">
        <f t="shared" si="41"/>
        <v>291335000000</v>
      </c>
      <c r="AI230" s="46">
        <v>19.310746162870668</v>
      </c>
      <c r="AJ230" s="38">
        <f t="shared" si="42"/>
        <v>298695018543.908</v>
      </c>
      <c r="AK230" s="46">
        <v>19.029333827991792</v>
      </c>
      <c r="AL230" s="38">
        <f t="shared" si="43"/>
        <v>301681968729.347</v>
      </c>
      <c r="AM230" s="46">
        <v>18.66985153654513</v>
      </c>
      <c r="AN230" s="48">
        <f t="shared" si="35"/>
        <v>4.980715967541343</v>
      </c>
      <c r="AO230" s="48">
        <f t="shared" si="44"/>
        <v>0.9091432260070569</v>
      </c>
      <c r="AP230" s="48">
        <f t="shared" si="45"/>
        <v>6.8949031505740095</v>
      </c>
      <c r="AQ230" s="48">
        <f t="shared" si="46"/>
        <v>1.2455759875731474</v>
      </c>
      <c r="AR230" s="48">
        <f t="shared" si="36"/>
        <v>6.716819453762469</v>
      </c>
      <c r="AS230" s="48">
        <f t="shared" si="47"/>
        <v>1.197717476047675</v>
      </c>
      <c r="AU230" s="8">
        <v>-5.042935743285595</v>
      </c>
      <c r="AV230" s="49">
        <f t="shared" si="48"/>
        <v>-6.288511730858742</v>
      </c>
      <c r="AW230" s="50">
        <f t="shared" si="49"/>
        <v>0.24699422141786492</v>
      </c>
      <c r="AX230" s="42">
        <f t="shared" si="50"/>
        <v>1</v>
      </c>
      <c r="AY230" s="7" t="s">
        <v>53</v>
      </c>
      <c r="AZ230" s="59">
        <f>(V230*V154/V190)/(U230*U154/U190)-1</f>
        <v>0.016938727047487667</v>
      </c>
      <c r="BA230" s="59">
        <f>(W230*W154/W190)/(V230*V154/V190)-1</f>
        <v>0.01866171847312348</v>
      </c>
      <c r="BB230" s="59">
        <f>(X230*X154/X190)/(W230*W154/W190)-1</f>
        <v>0.011754568755830475</v>
      </c>
      <c r="BC230" s="59">
        <f>(Y230*Y154/Y190)/(X230*X154/X190)-1</f>
        <v>0.021813337632620833</v>
      </c>
      <c r="BD230" s="59">
        <f>(Z230*Z154/Z190)/(Y230*Y154/Y190)-1</f>
        <v>0.022118133999782907</v>
      </c>
      <c r="BE230" s="59">
        <f t="shared" si="51"/>
        <v>0.020569248069830737</v>
      </c>
      <c r="BF230" s="59">
        <f t="shared" si="52"/>
        <v>0.028648630811558773</v>
      </c>
      <c r="BG230" s="59">
        <f t="shared" si="53"/>
        <v>0.018233702879532077</v>
      </c>
    </row>
    <row r="231" spans="1:59" s="42" customFormat="1" ht="12.75">
      <c r="A231" s="7" t="s">
        <v>54</v>
      </c>
      <c r="B231" s="43" t="s">
        <v>147</v>
      </c>
      <c r="C231" s="7" t="s">
        <v>54</v>
      </c>
      <c r="D231" s="46">
        <v>7.218243040375609</v>
      </c>
      <c r="E231" s="46">
        <v>7.409806509582026</v>
      </c>
      <c r="F231" s="46">
        <v>7.65078484864057</v>
      </c>
      <c r="G231" s="46">
        <v>7.438827470933133</v>
      </c>
      <c r="H231" s="46">
        <v>7.161036393543192</v>
      </c>
      <c r="I231" s="46">
        <v>7.342681822390753</v>
      </c>
      <c r="J231" s="46">
        <v>6.97621904730052</v>
      </c>
      <c r="K231" s="46">
        <v>7.242085199387333</v>
      </c>
      <c r="L231" s="46">
        <v>7.620343353211561</v>
      </c>
      <c r="M231" s="46">
        <v>7.988571201614576</v>
      </c>
      <c r="N231" s="46">
        <v>8.469309756031063</v>
      </c>
      <c r="O231" s="46">
        <v>8.660510506883206</v>
      </c>
      <c r="P231" s="46">
        <v>8.816971081998014</v>
      </c>
      <c r="Q231" s="46">
        <v>9.454899868371381</v>
      </c>
      <c r="R231" s="46">
        <v>9.971233560778774</v>
      </c>
      <c r="S231" s="46">
        <v>10.13869264571714</v>
      </c>
      <c r="T231" s="46">
        <v>10.50320089801549</v>
      </c>
      <c r="U231" s="46">
        <v>11.081955628213588</v>
      </c>
      <c r="V231" s="46">
        <v>11.162343410280362</v>
      </c>
      <c r="W231" s="46">
        <v>11.21591705389458</v>
      </c>
      <c r="X231" s="46">
        <v>11.299781059504577</v>
      </c>
      <c r="Y231" s="46">
        <v>11.482016782011046</v>
      </c>
      <c r="Z231" s="46">
        <v>11.516983615003403</v>
      </c>
      <c r="AA231" s="38">
        <f t="shared" si="37"/>
        <v>59372400000000.02</v>
      </c>
      <c r="AB231" s="38">
        <f t="shared" si="38"/>
        <v>58356667992001.21</v>
      </c>
      <c r="AC231" s="38">
        <f t="shared" si="39"/>
        <v>57277467282815.72</v>
      </c>
      <c r="AD231" s="38">
        <f t="shared" si="40"/>
        <v>56805214383190.12</v>
      </c>
      <c r="AE231" s="46">
        <v>12.03342618384401</v>
      </c>
      <c r="AF231" s="46"/>
      <c r="AG231" s="46">
        <v>13.694204064249593</v>
      </c>
      <c r="AH231" s="38">
        <f>AG231*AG155/100</f>
        <v>64952500000000</v>
      </c>
      <c r="AI231" s="46">
        <v>13.647146689868766</v>
      </c>
      <c r="AJ231" s="38">
        <f t="shared" si="42"/>
        <v>65872117017272.37</v>
      </c>
      <c r="AK231" s="46">
        <v>13.97789155211648</v>
      </c>
      <c r="AL231" s="38">
        <f t="shared" si="43"/>
        <v>68073137999145.95</v>
      </c>
      <c r="AM231" s="46">
        <v>14.141535771343309</v>
      </c>
      <c r="AN231" s="48">
        <f t="shared" si="35"/>
        <v>11.302619280632783</v>
      </c>
      <c r="AO231" s="48">
        <f t="shared" si="44"/>
        <v>1.390626526939604</v>
      </c>
      <c r="AP231" s="48">
        <f t="shared" si="45"/>
        <v>15.005289413408121</v>
      </c>
      <c r="AQ231" s="48">
        <f t="shared" si="46"/>
        <v>1.7806084119539722</v>
      </c>
      <c r="AR231" s="48">
        <f t="shared" si="36"/>
        <v>19.836072688584466</v>
      </c>
      <c r="AS231" s="48">
        <f t="shared" si="47"/>
        <v>2.3137146156438213</v>
      </c>
      <c r="AU231" s="9">
        <v>-7.687403575081604</v>
      </c>
      <c r="AV231" s="49">
        <f t="shared" si="48"/>
        <v>-9.468011987035577</v>
      </c>
      <c r="AW231" s="50">
        <f t="shared" si="49"/>
        <v>0.23162676377831126</v>
      </c>
      <c r="AX231" s="42">
        <f t="shared" si="50"/>
        <v>1</v>
      </c>
      <c r="AY231" s="7" t="s">
        <v>54</v>
      </c>
      <c r="AZ231" s="59">
        <f>(V231*V155/V191)/(U231*U155/U191)-1</f>
        <v>0.021491473249991344</v>
      </c>
      <c r="BA231" s="59">
        <f>(W231*W155/W191)/(V231*V155/V191)-1</f>
        <v>0.032374031089977384</v>
      </c>
      <c r="BB231" s="59">
        <f>(X231*X155/X191)/(W231*W155/W191)-1</f>
        <v>0.026962773207578117</v>
      </c>
      <c r="BC231" s="59">
        <f>(Y231*Y155/Y191)/(X231*X155/X191)-1</f>
        <v>0.03685097273564919</v>
      </c>
      <c r="BD231" s="59">
        <f>(Z231*Z155/Z191)/(Y231*Y155/Y191)-1</f>
        <v>0.026745723483815098</v>
      </c>
      <c r="BE231" s="59">
        <f t="shared" si="51"/>
        <v>0.032001275382167016</v>
      </c>
      <c r="BF231" s="59">
        <f t="shared" si="52"/>
        <v>0.07851241985544632</v>
      </c>
      <c r="BG231" s="59">
        <f t="shared" si="53"/>
        <v>0.033266693602597375</v>
      </c>
    </row>
    <row r="232" spans="1:59" s="42" customFormat="1" ht="12.75">
      <c r="A232" s="7" t="s">
        <v>55</v>
      </c>
      <c r="B232" s="43" t="s">
        <v>148</v>
      </c>
      <c r="C232" s="7" t="s">
        <v>55</v>
      </c>
      <c r="D232" s="46">
        <v>1.047968998507569</v>
      </c>
      <c r="E232" s="46">
        <v>0.9484898871966333</v>
      </c>
      <c r="F232" s="46">
        <v>0.9737311352311085</v>
      </c>
      <c r="G232" s="46">
        <v>1.0546188677150707</v>
      </c>
      <c r="H232" s="46">
        <v>1.0663220274870762</v>
      </c>
      <c r="I232" s="46">
        <v>1.053751956811166</v>
      </c>
      <c r="J232" s="46">
        <v>1.3246003189756828</v>
      </c>
      <c r="K232" s="46">
        <v>1.3471937913552317</v>
      </c>
      <c r="L232" s="46">
        <v>1.315765250877372</v>
      </c>
      <c r="M232" s="46">
        <v>1.285472062670049</v>
      </c>
      <c r="N232" s="46">
        <v>1.0672675645960392</v>
      </c>
      <c r="O232" s="46">
        <v>1.2324697230191832</v>
      </c>
      <c r="P232" s="46">
        <v>1.3017621288936088</v>
      </c>
      <c r="Q232" s="46">
        <v>1.6238240159416495</v>
      </c>
      <c r="R232" s="46">
        <v>2.04987204123824</v>
      </c>
      <c r="S232" s="46">
        <v>1.455367385235629</v>
      </c>
      <c r="T232" s="46">
        <v>1.6486259454799337</v>
      </c>
      <c r="U232" s="46">
        <v>1.666585940051259</v>
      </c>
      <c r="V232" s="46">
        <v>1.9446663440721168</v>
      </c>
      <c r="W232" s="46">
        <v>2.1434580153557996</v>
      </c>
      <c r="X232" s="46">
        <v>2.4741777146482886</v>
      </c>
      <c r="Y232" s="46">
        <v>2.8014603454284535</v>
      </c>
      <c r="Z232" s="46">
        <v>3.0631078765103648</v>
      </c>
      <c r="AA232" s="38">
        <f t="shared" si="37"/>
        <v>29865700000000.004</v>
      </c>
      <c r="AB232" s="38">
        <f t="shared" si="38"/>
        <v>31768901258329.344</v>
      </c>
      <c r="AC232" s="38">
        <f t="shared" si="39"/>
        <v>32789454492205.26</v>
      </c>
      <c r="AD232" s="38">
        <f t="shared" si="40"/>
        <v>33365409201701.273</v>
      </c>
      <c r="AE232" s="46">
        <v>3.4226253975101413</v>
      </c>
      <c r="AF232" s="46"/>
      <c r="AG232" s="46">
        <v>3.6034305576954457</v>
      </c>
      <c r="AH232" s="38">
        <f t="shared" si="41"/>
        <v>38306600000000.02</v>
      </c>
      <c r="AI232" s="46">
        <v>3.155414585731833</v>
      </c>
      <c r="AJ232" s="38">
        <f t="shared" si="42"/>
        <v>36774336000000.03</v>
      </c>
      <c r="AK232" s="46">
        <v>3.298743754071444</v>
      </c>
      <c r="AL232" s="38">
        <f t="shared" si="43"/>
        <v>40819512960000.05</v>
      </c>
      <c r="AM232" s="46">
        <v>3.279786315028837</v>
      </c>
      <c r="AN232" s="48">
        <f t="shared" si="35"/>
        <v>20.578926191086296</v>
      </c>
      <c r="AO232" s="48">
        <f t="shared" si="44"/>
        <v>0.614989151288373</v>
      </c>
      <c r="AP232" s="48">
        <f t="shared" si="45"/>
        <v>12.152936270233027</v>
      </c>
      <c r="AQ232" s="48">
        <f t="shared" si="46"/>
        <v>0.3419219651473422</v>
      </c>
      <c r="AR232" s="48">
        <f t="shared" si="36"/>
        <v>22.340813245349594</v>
      </c>
      <c r="AS232" s="48">
        <f t="shared" si="47"/>
        <v>0.6023878393400732</v>
      </c>
      <c r="AU232" s="8">
        <v>1.552342078079035</v>
      </c>
      <c r="AV232" s="49">
        <f t="shared" si="48"/>
        <v>1.2104201129316927</v>
      </c>
      <c r="AW232" s="50">
        <f t="shared" si="49"/>
        <v>-0.22026199635743804</v>
      </c>
      <c r="AX232" s="42">
        <f t="shared" si="50"/>
        <v>1</v>
      </c>
      <c r="AY232" s="7" t="s">
        <v>55</v>
      </c>
      <c r="AZ232" s="59">
        <f>(V232*V156/V192)/(U232*U156/U192)-1</f>
        <v>0.19956069660829145</v>
      </c>
      <c r="BA232" s="59">
        <f>(W232*W156/W192)/(V232*V156/V192)-1</f>
        <v>0.1531361493445227</v>
      </c>
      <c r="BB232" s="59">
        <f>(X232*X156/X192)/(W232*W156/W192)-1</f>
        <v>0.19996972708498761</v>
      </c>
      <c r="BC232" s="59">
        <f>(Y232*Y156/Y192)/(X232*X156/X192)-1</f>
        <v>0.19091640370927387</v>
      </c>
      <c r="BD232" s="59">
        <f>(Z232*Z156/Z192)/(Y232*Y156/Y192)-1</f>
        <v>0.14922387953391958</v>
      </c>
      <c r="BE232" s="59">
        <f t="shared" si="51"/>
        <v>0.14305154778373153</v>
      </c>
      <c r="BF232" s="59">
        <f t="shared" si="52"/>
        <v>0.05488616348822917</v>
      </c>
      <c r="BG232" s="59">
        <f t="shared" si="53"/>
        <v>-0.06987945727348932</v>
      </c>
    </row>
    <row r="233" spans="1:59" s="42" customFormat="1" ht="12.75">
      <c r="A233" s="7" t="s">
        <v>56</v>
      </c>
      <c r="B233" s="43" t="s">
        <v>149</v>
      </c>
      <c r="C233" s="7" t="s">
        <v>56</v>
      </c>
      <c r="D233" s="46"/>
      <c r="E233" s="46"/>
      <c r="F233" s="46"/>
      <c r="G233" s="46"/>
      <c r="H233" s="46"/>
      <c r="I233" s="46">
        <v>12.629560173426835</v>
      </c>
      <c r="J233" s="46">
        <v>13.26381004516723</v>
      </c>
      <c r="K233" s="46">
        <v>13.60854558943677</v>
      </c>
      <c r="L233" s="46">
        <v>13.939200389282291</v>
      </c>
      <c r="M233" s="46">
        <v>13.891947198265964</v>
      </c>
      <c r="N233" s="46">
        <v>14.275358611829361</v>
      </c>
      <c r="O233" s="46">
        <v>14.188157323662413</v>
      </c>
      <c r="P233" s="46">
        <v>14.53064602987935</v>
      </c>
      <c r="Q233" s="46">
        <v>14.306114419216481</v>
      </c>
      <c r="R233" s="46">
        <v>13.47025585922925</v>
      </c>
      <c r="S233" s="46">
        <v>13.057262825356963</v>
      </c>
      <c r="T233" s="46">
        <v>13.866133926766915</v>
      </c>
      <c r="U233" s="46">
        <v>14.532338637535672</v>
      </c>
      <c r="V233" s="46">
        <v>15.029095255254054</v>
      </c>
      <c r="W233" s="46">
        <v>14.707424355669243</v>
      </c>
      <c r="X233" s="46">
        <v>14.437523053903783</v>
      </c>
      <c r="Y233" s="46">
        <v>13.47139525826182</v>
      </c>
      <c r="Z233" s="46">
        <v>12.734790577265255</v>
      </c>
      <c r="AA233" s="38">
        <f t="shared" si="37"/>
        <v>4774371300.000001</v>
      </c>
      <c r="AB233" s="38">
        <f t="shared" si="38"/>
        <v>4958293592.08043</v>
      </c>
      <c r="AC233" s="38">
        <f t="shared" si="39"/>
        <v>5034037595.393877</v>
      </c>
      <c r="AD233" s="38">
        <f t="shared" si="40"/>
        <v>5039110210.941222</v>
      </c>
      <c r="AE233" s="46">
        <v>13.354873730024064</v>
      </c>
      <c r="AF233" s="46"/>
      <c r="AG233" s="46">
        <v>15.425439095673585</v>
      </c>
      <c r="AH233" s="38">
        <f t="shared" si="41"/>
        <v>5868557400</v>
      </c>
      <c r="AI233" s="46">
        <v>15.306594884234674</v>
      </c>
      <c r="AJ233" s="38">
        <f t="shared" si="42"/>
        <v>6107223155.608847</v>
      </c>
      <c r="AK233" s="46">
        <v>15.234591586622823</v>
      </c>
      <c r="AL233" s="38">
        <f t="shared" si="43"/>
        <v>6282424012.188855</v>
      </c>
      <c r="AM233" s="46">
        <v>15.099488521299994</v>
      </c>
      <c r="AN233" s="48">
        <f t="shared" si="35"/>
        <v>18.358408815756235</v>
      </c>
      <c r="AO233" s="48">
        <f t="shared" si="44"/>
        <v>2.392618487476879</v>
      </c>
      <c r="AP233" s="48">
        <f t="shared" si="45"/>
        <v>21.318584533356074</v>
      </c>
      <c r="AQ233" s="48">
        <f t="shared" si="46"/>
        <v>2.689735774716967</v>
      </c>
      <c r="AR233" s="48">
        <f t="shared" si="36"/>
        <v>24.67328058330763</v>
      </c>
      <c r="AS233" s="48">
        <f t="shared" si="47"/>
        <v>3.0149792403807947</v>
      </c>
      <c r="AU233" s="9">
        <v>-2.169597245342477</v>
      </c>
      <c r="AV233" s="49">
        <f t="shared" si="48"/>
        <v>-4.859333020059443</v>
      </c>
      <c r="AW233" s="50">
        <f t="shared" si="49"/>
        <v>1.2397396708034558</v>
      </c>
      <c r="AX233" s="42">
        <f t="shared" si="50"/>
        <v>0</v>
      </c>
      <c r="AY233" s="7" t="s">
        <v>56</v>
      </c>
      <c r="AZ233" s="59">
        <f>(V233*V157/V193)/(U233*U157/U193)-1</f>
        <v>0.05016255844239259</v>
      </c>
      <c r="BA233" s="59">
        <f>(W233*W157/W193)/(V233*V157/V193)-1</f>
        <v>0.0216353637355704</v>
      </c>
      <c r="BB233" s="59">
        <f>(X233*X157/X193)/(W233*W157/W193)-1</f>
        <v>0.034973645901312356</v>
      </c>
      <c r="BC233" s="59">
        <f>(Y233*Y157/Y193)/(X233*X157/X193)-1</f>
        <v>-0.02055053350583147</v>
      </c>
      <c r="BD233" s="59">
        <f>(Z233*Z157/Z193)/(Y233*Y157/Y193)-1</f>
        <v>0.00782412513979902</v>
      </c>
      <c r="BE233" s="59">
        <f t="shared" si="51"/>
        <v>0.0638100101495267</v>
      </c>
      <c r="BF233" s="59">
        <f t="shared" si="52"/>
        <v>0.11258972642229659</v>
      </c>
      <c r="BG233" s="59">
        <f t="shared" si="53"/>
        <v>0.025010269631182913</v>
      </c>
    </row>
    <row r="234" spans="1:59" s="42" customFormat="1" ht="12.75">
      <c r="A234" s="7" t="s">
        <v>57</v>
      </c>
      <c r="B234" s="43" t="s">
        <v>150</v>
      </c>
      <c r="C234" s="7" t="s">
        <v>57</v>
      </c>
      <c r="D234" s="46">
        <v>18.655599507865535</v>
      </c>
      <c r="E234" s="46">
        <v>18.1414629976165</v>
      </c>
      <c r="F234" s="46">
        <v>18.166089133349395</v>
      </c>
      <c r="G234" s="46">
        <v>17.789849078108215</v>
      </c>
      <c r="H234" s="46">
        <v>17.169322164176336</v>
      </c>
      <c r="I234" s="46">
        <v>18.24651552213828</v>
      </c>
      <c r="J234" s="46">
        <v>17.78416707139395</v>
      </c>
      <c r="K234" s="46">
        <v>17.72090093515084</v>
      </c>
      <c r="L234" s="46">
        <v>17.6560524323131</v>
      </c>
      <c r="M234" s="46">
        <v>16.366946160635592</v>
      </c>
      <c r="N234" s="46">
        <v>15.167021008252005</v>
      </c>
      <c r="O234" s="46">
        <v>14.558333724257727</v>
      </c>
      <c r="P234" s="46">
        <v>13.518117561806623</v>
      </c>
      <c r="Q234" s="46">
        <v>12.729540037079614</v>
      </c>
      <c r="R234" s="46">
        <v>12.05485340231442</v>
      </c>
      <c r="S234" s="46">
        <v>11.297971097713239</v>
      </c>
      <c r="T234" s="46">
        <v>11.116049592278001</v>
      </c>
      <c r="U234" s="46">
        <v>11.152501859359829</v>
      </c>
      <c r="V234" s="46">
        <v>11.488536414052177</v>
      </c>
      <c r="W234" s="46">
        <v>11.395322323203175</v>
      </c>
      <c r="X234" s="46">
        <v>10.949792270070759</v>
      </c>
      <c r="Y234" s="46">
        <v>10.751810386956727</v>
      </c>
      <c r="Z234" s="46">
        <v>10.310035626026954</v>
      </c>
      <c r="AA234" s="38">
        <f t="shared" si="37"/>
        <v>58950000000</v>
      </c>
      <c r="AB234" s="38">
        <f t="shared" si="38"/>
        <v>60240697675.36113</v>
      </c>
      <c r="AC234" s="38">
        <f t="shared" si="39"/>
        <v>61218826256.051506</v>
      </c>
      <c r="AD234" s="38">
        <f t="shared" si="40"/>
        <v>62103876168.53613</v>
      </c>
      <c r="AE234" s="46">
        <v>10.32477617547743</v>
      </c>
      <c r="AF234" s="46"/>
      <c r="AG234" s="46">
        <v>11.497100418535505</v>
      </c>
      <c r="AH234" s="38">
        <f t="shared" si="41"/>
        <v>65760999999.99999</v>
      </c>
      <c r="AI234" s="46">
        <v>11.695618113983933</v>
      </c>
      <c r="AJ234" s="38">
        <f t="shared" si="42"/>
        <v>69106084065.70343</v>
      </c>
      <c r="AK234" s="46">
        <v>11.697892545381123</v>
      </c>
      <c r="AL234" s="38">
        <f t="shared" si="43"/>
        <v>71283219389.69392</v>
      </c>
      <c r="AM234" s="46">
        <v>11.721476898428788</v>
      </c>
      <c r="AN234" s="48">
        <f t="shared" si="35"/>
        <v>9.163742349711697</v>
      </c>
      <c r="AO234" s="48">
        <f t="shared" si="44"/>
        <v>0.9651232518825434</v>
      </c>
      <c r="AP234" s="48">
        <f t="shared" si="45"/>
        <v>12.883712890317398</v>
      </c>
      <c r="AQ234" s="48">
        <f t="shared" si="46"/>
        <v>1.3348514324805603</v>
      </c>
      <c r="AR234" s="48">
        <f t="shared" si="36"/>
        <v>14.780628500944275</v>
      </c>
      <c r="AS234" s="48">
        <f t="shared" si="47"/>
        <v>1.5063709461725185</v>
      </c>
      <c r="AU234" s="8">
        <v>-5.838727181476488</v>
      </c>
      <c r="AV234" s="49">
        <f t="shared" si="48"/>
        <v>-7.173578613957048</v>
      </c>
      <c r="AW234" s="50">
        <f t="shared" si="49"/>
        <v>0.22862027818587086</v>
      </c>
      <c r="AX234" s="42">
        <f t="shared" si="50"/>
        <v>1</v>
      </c>
      <c r="AY234" s="7" t="s">
        <v>57</v>
      </c>
      <c r="AZ234" s="59">
        <f>(V234*V158/V194)/(U234*U158/U194)-1</f>
        <v>0.03358852564648118</v>
      </c>
      <c r="BA234" s="59">
        <f>(W234*W158/W194)/(V234*V158/V194)-1</f>
        <v>0.014069959836594537</v>
      </c>
      <c r="BB234" s="59">
        <f>(X234*X158/X194)/(W234*W158/W194)-1</f>
        <v>-0.019432757803687917</v>
      </c>
      <c r="BC234" s="59">
        <f>(Y234*Y158/Y194)/(X234*X158/X194)-1</f>
        <v>0.015245870310198084</v>
      </c>
      <c r="BD234" s="59">
        <f>(Z234*Z158/Z194)/(Y234*Y158/Y194)-1</f>
        <v>-0.003490794905579464</v>
      </c>
      <c r="BE234" s="59">
        <f t="shared" si="51"/>
        <v>0.02027332519401015</v>
      </c>
      <c r="BF234" s="59">
        <f t="shared" si="52"/>
        <v>0.06994605910091467</v>
      </c>
      <c r="BG234" s="59">
        <f t="shared" si="53"/>
        <v>0.03407697886252925</v>
      </c>
    </row>
    <row r="235" spans="1:59" s="42" customFormat="1" ht="12.75">
      <c r="A235" s="7" t="s">
        <v>58</v>
      </c>
      <c r="B235" s="43" t="s">
        <v>152</v>
      </c>
      <c r="C235" s="7" t="s">
        <v>58</v>
      </c>
      <c r="D235" s="46">
        <v>11.581620240351924</v>
      </c>
      <c r="E235" s="46">
        <v>12.086920759973088</v>
      </c>
      <c r="F235" s="46">
        <v>12.787043465905668</v>
      </c>
      <c r="G235" s="46">
        <v>13.198766881972986</v>
      </c>
      <c r="H235" s="46">
        <v>13.847157812890506</v>
      </c>
      <c r="I235" s="46">
        <v>15.037282518641259</v>
      </c>
      <c r="J235" s="46">
        <v>14.988765869900652</v>
      </c>
      <c r="K235" s="46">
        <v>14.845033112582781</v>
      </c>
      <c r="L235" s="46">
        <v>14.039709013921541</v>
      </c>
      <c r="M235" s="46">
        <v>13.360690501025893</v>
      </c>
      <c r="N235" s="46">
        <v>12.88756150490965</v>
      </c>
      <c r="O235" s="46">
        <v>12.577430376025223</v>
      </c>
      <c r="P235" s="46">
        <v>12.722838224346667</v>
      </c>
      <c r="Q235" s="46">
        <v>12.73504355963763</v>
      </c>
      <c r="R235" s="46">
        <v>12.086357372531007</v>
      </c>
      <c r="S235" s="46">
        <v>11.44349477682811</v>
      </c>
      <c r="T235" s="46">
        <v>10.894229991098163</v>
      </c>
      <c r="U235" s="46">
        <v>10.363640531515768</v>
      </c>
      <c r="V235" s="46">
        <v>10.171419520658894</v>
      </c>
      <c r="W235" s="46">
        <v>9.415699049370133</v>
      </c>
      <c r="X235" s="46">
        <v>9.361124269698404</v>
      </c>
      <c r="Y235" s="46">
        <v>10.053200472893092</v>
      </c>
      <c r="Z235" s="46">
        <v>10.297439124425518</v>
      </c>
      <c r="AA235" s="38">
        <f t="shared" si="37"/>
        <v>18328000000.000004</v>
      </c>
      <c r="AB235" s="38">
        <f t="shared" si="38"/>
        <v>19293748289.77713</v>
      </c>
      <c r="AC235" s="38">
        <f t="shared" si="39"/>
        <v>19870193771.163235</v>
      </c>
      <c r="AD235" s="38">
        <f t="shared" si="40"/>
        <v>20726495389.667507</v>
      </c>
      <c r="AE235" s="46">
        <v>10.842552727669084</v>
      </c>
      <c r="AF235" s="46"/>
      <c r="AG235" s="46">
        <v>11.632135238218371</v>
      </c>
      <c r="AH235" s="38">
        <f t="shared" si="41"/>
        <v>21592499999.999996</v>
      </c>
      <c r="AI235" s="46">
        <v>11.887899241114955</v>
      </c>
      <c r="AJ235" s="38">
        <f t="shared" si="42"/>
        <v>23220095303.98655</v>
      </c>
      <c r="AK235" s="46">
        <v>11.529569254653838</v>
      </c>
      <c r="AL235" s="38">
        <f t="shared" si="43"/>
        <v>24120460549.221905</v>
      </c>
      <c r="AM235" s="46">
        <v>11.068449590031966</v>
      </c>
      <c r="AN235" s="48">
        <f t="shared" si="35"/>
        <v>11.914489997990017</v>
      </c>
      <c r="AO235" s="48">
        <f t="shared" si="44"/>
        <v>1.2383647457403324</v>
      </c>
      <c r="AP235" s="48">
        <f t="shared" si="45"/>
        <v>16.858927353214256</v>
      </c>
      <c r="AQ235" s="48">
        <f t="shared" si="46"/>
        <v>1.7150356778692046</v>
      </c>
      <c r="AR235" s="48">
        <f t="shared" si="36"/>
        <v>16.375007427673197</v>
      </c>
      <c r="AS235" s="48">
        <f t="shared" si="47"/>
        <v>1.622313814245432</v>
      </c>
      <c r="AU235" s="9">
        <v>-5.310197937655595</v>
      </c>
      <c r="AV235" s="49">
        <f t="shared" si="48"/>
        <v>-7.025233615524799</v>
      </c>
      <c r="AW235" s="50">
        <f t="shared" si="49"/>
        <v>0.3229701977223052</v>
      </c>
      <c r="AX235" s="42">
        <f t="shared" si="50"/>
        <v>1</v>
      </c>
      <c r="AY235" s="7" t="s">
        <v>58</v>
      </c>
      <c r="AZ235" s="59">
        <f>(V235*V159/V195)/(U235*U159/U195)-1</f>
        <v>0.024494102262913264</v>
      </c>
      <c r="BA235" s="59">
        <f>(W235*W159/W195)/(V235*V159/V195)-1</f>
        <v>-0.03722847547003649</v>
      </c>
      <c r="BB235" s="59">
        <f>(X235*X159/X195)/(W235*W159/W195)-1</f>
        <v>0.025306027149743393</v>
      </c>
      <c r="BC235" s="59">
        <f>(Y235*Y159/Y195)/(X235*X159/X195)-1</f>
        <v>0.09827554014690953</v>
      </c>
      <c r="BD235" s="59">
        <f>(Z235*Z159/Z195)/(Y235*Y159/Y195)-1</f>
        <v>0.056384440292591265</v>
      </c>
      <c r="BE235" s="59">
        <f t="shared" si="51"/>
        <v>0.04777128061729097</v>
      </c>
      <c r="BF235" s="59">
        <f t="shared" si="52"/>
        <v>0.06811946527161905</v>
      </c>
      <c r="BG235" s="59">
        <f t="shared" si="53"/>
        <v>0.044180493118567865</v>
      </c>
    </row>
    <row r="236" spans="1:59" s="42" customFormat="1" ht="12.75">
      <c r="A236" s="7" t="s">
        <v>59</v>
      </c>
      <c r="B236" s="43" t="s">
        <v>151</v>
      </c>
      <c r="C236" s="7" t="s">
        <v>59</v>
      </c>
      <c r="D236" s="46">
        <v>11.6817302459857</v>
      </c>
      <c r="E236" s="46">
        <v>12.466610249106989</v>
      </c>
      <c r="F236" s="46">
        <v>12.905545038533864</v>
      </c>
      <c r="G236" s="46">
        <v>14.2116831266062</v>
      </c>
      <c r="H236" s="46">
        <v>15.096732052866074</v>
      </c>
      <c r="I236" s="46">
        <v>15.507247535317143</v>
      </c>
      <c r="J236" s="46">
        <v>15.951788011673726</v>
      </c>
      <c r="K236" s="46">
        <v>16.624424327613298</v>
      </c>
      <c r="L236" s="46">
        <v>16.46215097164961</v>
      </c>
      <c r="M236" s="46">
        <v>15.97983649239782</v>
      </c>
      <c r="N236" s="46">
        <v>15.359902145029292</v>
      </c>
      <c r="O236" s="46">
        <v>14.688055729538263</v>
      </c>
      <c r="P236" s="46">
        <v>14.189916679697099</v>
      </c>
      <c r="Q236" s="46">
        <v>14.887053211266618</v>
      </c>
      <c r="R236" s="46">
        <v>14.673680391801197</v>
      </c>
      <c r="S236" s="46">
        <v>13.179826915404044</v>
      </c>
      <c r="T236" s="46">
        <v>13.639640624430669</v>
      </c>
      <c r="U236" s="46">
        <v>14.730132584310725</v>
      </c>
      <c r="V236" s="46">
        <v>15.502705755023294</v>
      </c>
      <c r="W236" s="46">
        <v>14.61146661985196</v>
      </c>
      <c r="X236" s="46">
        <v>13.298504662810329</v>
      </c>
      <c r="Y236" s="46">
        <v>12.35823007603818</v>
      </c>
      <c r="Z236" s="46">
        <v>12.252862289620392</v>
      </c>
      <c r="AA236" s="38">
        <f t="shared" si="37"/>
        <v>278337000000</v>
      </c>
      <c r="AB236" s="38">
        <f t="shared" si="38"/>
        <v>293742629401.83185</v>
      </c>
      <c r="AC236" s="38">
        <f t="shared" si="39"/>
        <v>306098069490.6946</v>
      </c>
      <c r="AD236" s="38">
        <f t="shared" si="40"/>
        <v>314454984226.915</v>
      </c>
      <c r="AE236" s="46">
        <v>11.843412269548633</v>
      </c>
      <c r="AF236" s="38">
        <f>AE236*AE160/100</f>
        <v>298075000000</v>
      </c>
      <c r="AG236" s="46">
        <v>13.714535339173315</v>
      </c>
      <c r="AH236" s="38">
        <f t="shared" si="41"/>
        <v>326504000000</v>
      </c>
      <c r="AI236" s="46">
        <v>13.896491515124303</v>
      </c>
      <c r="AJ236" s="38">
        <f t="shared" si="42"/>
        <v>346420744000.0002</v>
      </c>
      <c r="AK236" s="46">
        <v>14.030055147899779</v>
      </c>
      <c r="AL236" s="38">
        <f t="shared" si="43"/>
        <v>365820305664.0003</v>
      </c>
      <c r="AM236" s="46">
        <v>14.078139900061743</v>
      </c>
      <c r="AN236" s="48">
        <f t="shared" si="35"/>
        <v>11.153086858683864</v>
      </c>
      <c r="AO236" s="48">
        <f t="shared" si="44"/>
        <v>1.3761147637650097</v>
      </c>
      <c r="AP236" s="48">
        <f t="shared" si="45"/>
        <v>13.173122776108016</v>
      </c>
      <c r="AQ236" s="48">
        <f t="shared" si="46"/>
        <v>1.6175235285150364</v>
      </c>
      <c r="AR236" s="48">
        <f t="shared" si="36"/>
        <v>16.334713715340385</v>
      </c>
      <c r="AS236" s="48">
        <f t="shared" si="47"/>
        <v>1.9699789248818202</v>
      </c>
      <c r="AU236" s="8">
        <v>9.522826815896874</v>
      </c>
      <c r="AV236" s="49">
        <f t="shared" si="48"/>
        <v>7.905303287381837</v>
      </c>
      <c r="AW236" s="50">
        <f t="shared" si="49"/>
        <v>-0.16985749712625595</v>
      </c>
      <c r="AX236" s="42">
        <f t="shared" si="50"/>
        <v>1</v>
      </c>
      <c r="AY236" s="7" t="s">
        <v>59</v>
      </c>
      <c r="AZ236" s="59">
        <f>(V236*V160/V196)/(U236*U160/U196)-1</f>
        <v>0.06311594829755163</v>
      </c>
      <c r="BA236" s="59">
        <f>(W236*W160/W196)/(V236*V160/V196)-1</f>
        <v>-0.021069692326354805</v>
      </c>
      <c r="BB236" s="59">
        <f>(X236*X160/X196)/(W236*W160/W196)-1</f>
        <v>-0.06492734175373849</v>
      </c>
      <c r="BC236" s="59">
        <f>(Y236*Y160/Y196)/(X236*X160/X196)-1</f>
        <v>-0.049509426006623</v>
      </c>
      <c r="BD236" s="59">
        <f>(Z236*Z160/Z196)/(Y236*Y160/Y196)-1</f>
        <v>0.018550853584346605</v>
      </c>
      <c r="BE236" s="59">
        <f t="shared" si="51"/>
        <v>-0.026154991195081245</v>
      </c>
      <c r="BF236" s="59">
        <f t="shared" si="52"/>
        <v>0.14138375053221774</v>
      </c>
      <c r="BG236" s="59">
        <f t="shared" si="53"/>
        <v>0.018173457656577297</v>
      </c>
    </row>
    <row r="237" spans="1:59" s="42" customFormat="1" ht="12.75">
      <c r="A237" s="7" t="s">
        <v>60</v>
      </c>
      <c r="B237" s="43" t="s">
        <v>153</v>
      </c>
      <c r="C237" s="7" t="s">
        <v>60</v>
      </c>
      <c r="D237" s="46"/>
      <c r="E237" s="46"/>
      <c r="F237" s="46"/>
      <c r="G237" s="46"/>
      <c r="H237" s="46"/>
      <c r="I237" s="46"/>
      <c r="J237" s="46"/>
      <c r="K237" s="46"/>
      <c r="L237" s="46"/>
      <c r="M237" s="46"/>
      <c r="N237" s="46">
        <v>16.968726946678782</v>
      </c>
      <c r="O237" s="46">
        <v>17.111163111027363</v>
      </c>
      <c r="P237" s="46">
        <v>17.103266872849076</v>
      </c>
      <c r="Q237" s="46">
        <v>16.389160037174598</v>
      </c>
      <c r="R237" s="46">
        <v>16.912864492547698</v>
      </c>
      <c r="S237" s="46">
        <v>16.0454671373617</v>
      </c>
      <c r="T237" s="46">
        <v>16.911012265734964</v>
      </c>
      <c r="U237" s="46">
        <v>16.967359684005444</v>
      </c>
      <c r="V237" s="46">
        <v>16.912616784403138</v>
      </c>
      <c r="W237" s="46">
        <v>16.077612816726987</v>
      </c>
      <c r="X237" s="46">
        <v>15.664137513434929</v>
      </c>
      <c r="Y237" s="46">
        <v>15.228432624691193</v>
      </c>
      <c r="Z237" s="46">
        <v>14.182679334872454</v>
      </c>
      <c r="AA237" s="38">
        <f t="shared" si="37"/>
        <v>166880000000</v>
      </c>
      <c r="AB237" s="38">
        <f t="shared" si="38"/>
        <v>178161054357.7845</v>
      </c>
      <c r="AC237" s="38">
        <f t="shared" si="39"/>
        <v>181702547310.20706</v>
      </c>
      <c r="AD237" s="38">
        <f t="shared" si="40"/>
        <v>187242089889.94968</v>
      </c>
      <c r="AE237" s="46">
        <v>14.062097390497675</v>
      </c>
      <c r="AF237" s="46"/>
      <c r="AG237" s="46">
        <v>14.745383674502936</v>
      </c>
      <c r="AH237" s="38">
        <f t="shared" si="41"/>
        <v>197755000000</v>
      </c>
      <c r="AI237" s="46">
        <v>15.000664823522516</v>
      </c>
      <c r="AJ237" s="38">
        <f t="shared" si="42"/>
        <v>212313303988.74417</v>
      </c>
      <c r="AK237" s="46">
        <v>14.791265600199155</v>
      </c>
      <c r="AL237" s="38">
        <f t="shared" si="43"/>
        <v>224272416812.3218</v>
      </c>
      <c r="AM237" s="46">
        <v>14.463084574822268</v>
      </c>
      <c r="AN237" s="48">
        <f t="shared" si="35"/>
        <v>10.997883747851418</v>
      </c>
      <c r="AO237" s="48">
        <f t="shared" si="44"/>
        <v>1.4610009668115733</v>
      </c>
      <c r="AP237" s="48">
        <f t="shared" si="45"/>
        <v>16.846630458227793</v>
      </c>
      <c r="AQ237" s="48">
        <f t="shared" si="46"/>
        <v>2.1627551938689713</v>
      </c>
      <c r="AR237" s="48">
        <f t="shared" si="36"/>
        <v>19.776710965006032</v>
      </c>
      <c r="AS237" s="48">
        <f t="shared" si="47"/>
        <v>2.4422325694620106</v>
      </c>
      <c r="AU237" s="9">
        <v>-7.872904133374668</v>
      </c>
      <c r="AV237" s="49">
        <f t="shared" si="48"/>
        <v>-10.03565932724364</v>
      </c>
      <c r="AW237" s="50">
        <f t="shared" si="49"/>
        <v>0.2747086916377732</v>
      </c>
      <c r="AX237" s="42">
        <f t="shared" si="50"/>
        <v>1</v>
      </c>
      <c r="AY237" s="7" t="s">
        <v>60</v>
      </c>
      <c r="AZ237" s="59">
        <f>(V237*V161/V197)/(U237*U161/U197)-1</f>
        <v>0.03619268368695194</v>
      </c>
      <c r="BA237" s="59">
        <f>(W237*W161/W197)/(V237*V161/V197)-1</f>
        <v>0.00020401665316516215</v>
      </c>
      <c r="BB237" s="59">
        <f>(X237*X161/X197)/(W237*W161/W197)-1</f>
        <v>0.009028158143419729</v>
      </c>
      <c r="BC237" s="59">
        <f>(Y237*Y161/Y197)/(X237*X161/X197)-1</f>
        <v>0.03226150367996494</v>
      </c>
      <c r="BD237" s="59">
        <f>(Z237*Z161/Z197)/(Y237*Y161/Y197)-1</f>
        <v>-0.005113756311913353</v>
      </c>
      <c r="BE237" s="59">
        <f t="shared" si="51"/>
        <v>0.04125043019828811</v>
      </c>
      <c r="BF237" s="59">
        <f t="shared" si="52"/>
        <v>0.06600564598771697</v>
      </c>
      <c r="BG237" s="59">
        <f t="shared" si="53"/>
        <v>0.05269241640374589</v>
      </c>
    </row>
    <row r="238" spans="1:59" s="42" customFormat="1" ht="12.75">
      <c r="A238" s="7" t="s">
        <v>61</v>
      </c>
      <c r="B238" s="43" t="s">
        <v>154</v>
      </c>
      <c r="C238" s="7" t="s">
        <v>61</v>
      </c>
      <c r="D238" s="46">
        <v>8.095652431817333</v>
      </c>
      <c r="E238" s="46">
        <v>8.342604880018445</v>
      </c>
      <c r="F238" s="46">
        <v>8.628881005418283</v>
      </c>
      <c r="G238" s="46">
        <v>8.430001116498575</v>
      </c>
      <c r="H238" s="46">
        <v>8.227809877499148</v>
      </c>
      <c r="I238" s="46">
        <v>8.567595653254342</v>
      </c>
      <c r="J238" s="46">
        <v>9.2122353357235</v>
      </c>
      <c r="K238" s="46">
        <v>9.424975967043919</v>
      </c>
      <c r="L238" s="46">
        <v>10.320038247397854</v>
      </c>
      <c r="M238" s="46">
        <v>11.623011294281802</v>
      </c>
      <c r="N238" s="46">
        <v>10.826449568124032</v>
      </c>
      <c r="O238" s="46">
        <v>10.97732658695629</v>
      </c>
      <c r="P238" s="46">
        <v>10.757909872511174</v>
      </c>
      <c r="Q238" s="46">
        <v>10.914603620933624</v>
      </c>
      <c r="R238" s="46">
        <v>10.862051428484534</v>
      </c>
      <c r="S238" s="46">
        <v>11.25075527035805</v>
      </c>
      <c r="T238" s="46">
        <v>11.568469973586687</v>
      </c>
      <c r="U238" s="46">
        <v>12.117654152463823</v>
      </c>
      <c r="V238" s="46">
        <v>13.318682847765192</v>
      </c>
      <c r="W238" s="46">
        <v>13.807190227579675</v>
      </c>
      <c r="X238" s="46">
        <v>14.427000198401727</v>
      </c>
      <c r="Y238" s="46">
        <v>14.58519380009409</v>
      </c>
      <c r="Z238" s="46">
        <v>14.585509156562674</v>
      </c>
      <c r="AA238" s="38">
        <f t="shared" si="37"/>
        <v>24611136000.000004</v>
      </c>
      <c r="AB238" s="38">
        <f t="shared" si="38"/>
        <v>25156532165.261044</v>
      </c>
      <c r="AC238" s="38">
        <f t="shared" si="39"/>
        <v>25434217682.340855</v>
      </c>
      <c r="AD238" s="38">
        <f t="shared" si="40"/>
        <v>25771144973.60182</v>
      </c>
      <c r="AE238" s="46">
        <v>14.904342445098443</v>
      </c>
      <c r="AF238" s="46"/>
      <c r="AG238" s="46">
        <v>16.561538627475016</v>
      </c>
      <c r="AH238" s="38">
        <f t="shared" si="41"/>
        <v>27845095000.00001</v>
      </c>
      <c r="AI238" s="46">
        <v>16.946366513953635</v>
      </c>
      <c r="AJ238" s="38">
        <f t="shared" si="42"/>
        <v>29230000000.000004</v>
      </c>
      <c r="AK238" s="46">
        <v>16.850045957871842</v>
      </c>
      <c r="AL238" s="38">
        <f t="shared" si="43"/>
        <v>29380000000.000004</v>
      </c>
      <c r="AM238" s="46">
        <v>16.521002335796414</v>
      </c>
      <c r="AN238" s="48">
        <f t="shared" si="35"/>
        <v>10.687334872219125</v>
      </c>
      <c r="AO238" s="48">
        <f t="shared" si="44"/>
        <v>1.5990872805398268</v>
      </c>
      <c r="AP238" s="48">
        <f t="shared" si="45"/>
        <v>14.923920071245547</v>
      </c>
      <c r="AQ238" s="48">
        <f t="shared" si="46"/>
        <v>2.2006403818760294</v>
      </c>
      <c r="AR238" s="48">
        <f t="shared" si="36"/>
        <v>14.00347182903532</v>
      </c>
      <c r="AS238" s="48">
        <f t="shared" si="47"/>
        <v>2.0697540180430956</v>
      </c>
      <c r="AU238" s="8">
        <v>-7.312238631887507</v>
      </c>
      <c r="AV238" s="49">
        <f t="shared" si="48"/>
        <v>-9.512879013763536</v>
      </c>
      <c r="AW238" s="50">
        <f t="shared" si="49"/>
        <v>0.3009530313028062</v>
      </c>
      <c r="AX238" s="42">
        <f t="shared" si="50"/>
        <v>1</v>
      </c>
      <c r="AY238" s="7" t="s">
        <v>61</v>
      </c>
      <c r="AZ238" s="59">
        <f>(V238*V162/V198)/(U238*U162/U198)-1</f>
        <v>0.08887651469772839</v>
      </c>
      <c r="BA238" s="59">
        <f>(W238*W162/W198)/(V238*V162/V198)-1</f>
        <v>0.05282950904653072</v>
      </c>
      <c r="BB238" s="59">
        <f>(X238*X162/X198)/(W238*W162/W198)-1</f>
        <v>0.05280110938911764</v>
      </c>
      <c r="BC238" s="59">
        <f>(Y238*Y162/Y198)/(X238*X162/X198)-1</f>
        <v>0.025519285240576117</v>
      </c>
      <c r="BD238" s="59">
        <f>(Z238*Z162/Z198)/(Y238*Y162/Y198)-1</f>
        <v>0.023883254831873924</v>
      </c>
      <c r="BE238" s="59">
        <f t="shared" si="51"/>
        <v>0.02212237816507856</v>
      </c>
      <c r="BF238" s="59">
        <f t="shared" si="52"/>
        <v>0.08291665691661931</v>
      </c>
      <c r="BG238" s="59">
        <f t="shared" si="53"/>
        <v>0.038275248057216826</v>
      </c>
    </row>
    <row r="239" spans="1:59" s="42" customFormat="1" ht="12.75">
      <c r="A239" s="7" t="s">
        <v>62</v>
      </c>
      <c r="B239" s="43" t="s">
        <v>155</v>
      </c>
      <c r="C239" s="7" t="s">
        <v>62</v>
      </c>
      <c r="D239" s="46"/>
      <c r="E239" s="46"/>
      <c r="F239" s="46"/>
      <c r="G239" s="46"/>
      <c r="H239" s="46"/>
      <c r="I239" s="46"/>
      <c r="J239" s="46"/>
      <c r="K239" s="46"/>
      <c r="L239" s="46"/>
      <c r="M239" s="46"/>
      <c r="N239" s="46">
        <v>14.19656625595299</v>
      </c>
      <c r="O239" s="46">
        <v>14.226843886650967</v>
      </c>
      <c r="P239" s="46">
        <v>13.658497212608472</v>
      </c>
      <c r="Q239" s="46">
        <v>13.624277682951186</v>
      </c>
      <c r="R239" s="46">
        <v>14.287318163182249</v>
      </c>
      <c r="S239" s="46">
        <v>13.556296944584412</v>
      </c>
      <c r="T239" s="46">
        <v>13.590633803311317</v>
      </c>
      <c r="U239" s="46">
        <v>13.734394784286922</v>
      </c>
      <c r="V239" s="46">
        <v>11.922312467788704</v>
      </c>
      <c r="W239" s="46">
        <v>12.261931119215316</v>
      </c>
      <c r="X239" s="46">
        <v>12.424214051833859</v>
      </c>
      <c r="Y239" s="46">
        <v>11.888908052280968</v>
      </c>
      <c r="Z239" s="46">
        <v>11.582721512974773</v>
      </c>
      <c r="AA239" s="38">
        <f t="shared" si="37"/>
        <v>7128825599</v>
      </c>
      <c r="AB239" s="38">
        <f t="shared" si="38"/>
        <v>7246910090.589672</v>
      </c>
      <c r="AC239" s="38">
        <f t="shared" si="39"/>
        <v>7254041705.046182</v>
      </c>
      <c r="AD239" s="38">
        <f t="shared" si="40"/>
        <v>7413368421.901071</v>
      </c>
      <c r="AE239" s="46">
        <v>11.299090761510595</v>
      </c>
      <c r="AF239" s="46"/>
      <c r="AG239" s="46">
        <v>13.637156289386365</v>
      </c>
      <c r="AH239" s="38">
        <f t="shared" si="41"/>
        <v>8636631999.999998</v>
      </c>
      <c r="AI239" s="46">
        <v>13.844876261710814</v>
      </c>
      <c r="AJ239" s="38">
        <f t="shared" si="42"/>
        <v>9135774405.724943</v>
      </c>
      <c r="AK239" s="46">
        <v>13.721516492749966</v>
      </c>
      <c r="AL239" s="38">
        <f t="shared" si="43"/>
        <v>9576316360.571037</v>
      </c>
      <c r="AM239" s="46">
        <v>13.38382901360308</v>
      </c>
      <c r="AN239" s="48">
        <f t="shared" si="35"/>
        <v>19.176751084781927</v>
      </c>
      <c r="AO239" s="48">
        <f t="shared" si="44"/>
        <v>2.1943571148351637</v>
      </c>
      <c r="AP239" s="48">
        <f t="shared" si="45"/>
        <v>25.94047259708691</v>
      </c>
      <c r="AQ239" s="48">
        <f t="shared" si="46"/>
        <v>2.8516856088506994</v>
      </c>
      <c r="AR239" s="48">
        <f t="shared" si="36"/>
        <v>29.176317910762947</v>
      </c>
      <c r="AS239" s="48">
        <f t="shared" si="47"/>
        <v>3.099200642077548</v>
      </c>
      <c r="AU239" s="9">
        <v>-8.044190435241596</v>
      </c>
      <c r="AV239" s="49">
        <f t="shared" si="48"/>
        <v>-10.895876044092295</v>
      </c>
      <c r="AW239" s="50">
        <f t="shared" si="49"/>
        <v>0.35450249864268074</v>
      </c>
      <c r="AX239" s="42">
        <f t="shared" si="50"/>
        <v>0</v>
      </c>
      <c r="AY239" s="7" t="s">
        <v>62</v>
      </c>
      <c r="AZ239" s="59">
        <f>(V239*V163/V199)/(U239*U163/U199)-1</f>
        <v>-0.09045363526871131</v>
      </c>
      <c r="BA239" s="59">
        <f>(W239*W163/W199)/(V239*V163/V199)-1</f>
        <v>0.08022447940757482</v>
      </c>
      <c r="BB239" s="59">
        <f>(X239*X163/X199)/(W239*W163/W199)-1</f>
        <v>0.0807705629579063</v>
      </c>
      <c r="BC239" s="59">
        <f>(Y239*Y163/Y199)/(X239*X163/X199)-1</f>
        <v>0.03828385308970872</v>
      </c>
      <c r="BD239" s="59">
        <f>(Z239*Z163/Z199)/(Y239*Y163/Y199)-1</f>
        <v>0.07731519640871021</v>
      </c>
      <c r="BE239" s="59">
        <f t="shared" si="51"/>
        <v>0.03570635925865617</v>
      </c>
      <c r="BF239" s="59">
        <f t="shared" si="52"/>
        <v>0.15068088574919014</v>
      </c>
      <c r="BG239" s="59">
        <f t="shared" si="53"/>
        <v>0.05675369944842079</v>
      </c>
    </row>
    <row r="240" spans="1:59" s="42" customFormat="1" ht="12.75">
      <c r="A240" s="7" t="s">
        <v>63</v>
      </c>
      <c r="B240" s="43" t="s">
        <v>156</v>
      </c>
      <c r="C240" s="7" t="s">
        <v>63</v>
      </c>
      <c r="D240" s="46"/>
      <c r="E240" s="46"/>
      <c r="F240" s="46"/>
      <c r="G240" s="46"/>
      <c r="H240" s="46"/>
      <c r="I240" s="46"/>
      <c r="J240" s="46"/>
      <c r="K240" s="46"/>
      <c r="L240" s="46"/>
      <c r="M240" s="46"/>
      <c r="N240" s="46">
        <v>15.636449336726614</v>
      </c>
      <c r="O240" s="46">
        <v>15.453478009086172</v>
      </c>
      <c r="P240" s="46">
        <v>15.83746209012385</v>
      </c>
      <c r="Q240" s="46">
        <v>15.866470857818744</v>
      </c>
      <c r="R240" s="46">
        <v>15.840268704798286</v>
      </c>
      <c r="S240" s="46">
        <v>16.002963543669903</v>
      </c>
      <c r="T240" s="46">
        <v>15.95408227769814</v>
      </c>
      <c r="U240" s="46">
        <v>15.928173759686636</v>
      </c>
      <c r="V240" s="46">
        <v>15.909007509194334</v>
      </c>
      <c r="W240" s="46">
        <v>15.853554249252527</v>
      </c>
      <c r="X240" s="46">
        <v>15.650900542708518</v>
      </c>
      <c r="Y240" s="46">
        <v>15.266091347693866</v>
      </c>
      <c r="Z240" s="46">
        <v>14.361647887336574</v>
      </c>
      <c r="AA240" s="38">
        <f t="shared" si="37"/>
        <v>4964568758.000001</v>
      </c>
      <c r="AB240" s="38">
        <f t="shared" si="38"/>
        <v>5331933933.155918</v>
      </c>
      <c r="AC240" s="38">
        <f t="shared" si="39"/>
        <v>5357245428.063016</v>
      </c>
      <c r="AD240" s="38">
        <f t="shared" si="40"/>
        <v>5408729246.500533</v>
      </c>
      <c r="AE240" s="46">
        <v>14.66903722516886</v>
      </c>
      <c r="AF240" s="46"/>
      <c r="AG240" s="46">
        <v>16.593897684440776</v>
      </c>
      <c r="AH240" s="38">
        <f t="shared" si="41"/>
        <v>5871644468</v>
      </c>
      <c r="AI240" s="46">
        <v>17.05191412122026</v>
      </c>
      <c r="AJ240" s="38">
        <f t="shared" si="42"/>
        <v>6128122129.349037</v>
      </c>
      <c r="AK240" s="46">
        <v>16.833999938966745</v>
      </c>
      <c r="AL240" s="38">
        <f t="shared" si="43"/>
        <v>6229575022.01651</v>
      </c>
      <c r="AM240" s="46">
        <v>16.318840579251653</v>
      </c>
      <c r="AN240" s="48">
        <f t="shared" si="35"/>
        <v>10.122228474887208</v>
      </c>
      <c r="AO240" s="48">
        <f t="shared" si="44"/>
        <v>1.5252799182965635</v>
      </c>
      <c r="AP240" s="48">
        <f t="shared" si="45"/>
        <v>14.389422915887238</v>
      </c>
      <c r="AQ240" s="48">
        <f t="shared" si="46"/>
        <v>2.145016537027651</v>
      </c>
      <c r="AR240" s="48">
        <f t="shared" si="36"/>
        <v>15.176314770185016</v>
      </c>
      <c r="AS240" s="48">
        <f t="shared" si="47"/>
        <v>2.2181477365793327</v>
      </c>
      <c r="AU240" s="8">
        <v>-5.704342025106482</v>
      </c>
      <c r="AV240" s="49">
        <f t="shared" si="48"/>
        <v>-7.849358562134133</v>
      </c>
      <c r="AW240" s="50">
        <f t="shared" si="49"/>
        <v>0.3760322448385465</v>
      </c>
      <c r="AX240" s="42">
        <f t="shared" si="50"/>
        <v>0</v>
      </c>
      <c r="AY240" s="7" t="s">
        <v>63</v>
      </c>
      <c r="AZ240" s="59">
        <f>(V240*V164/V200)/(U240*U164/U200)-1</f>
        <v>0.027114902792015227</v>
      </c>
      <c r="BA240" s="59">
        <f>(W240*W164/W200)/(V240*V164/V200)-1</f>
        <v>0.039230275767717426</v>
      </c>
      <c r="BB240" s="59">
        <f>(X240*X164/X200)/(W240*W164/W200)-1</f>
        <v>0.03143036415531841</v>
      </c>
      <c r="BC240" s="59">
        <f>(Y240*Y164/Y200)/(X240*X164/X200)-1</f>
        <v>0.03249928824185888</v>
      </c>
      <c r="BD240" s="59">
        <f>(Z240*Z164/Z200)/(Y240*Y164/Y200)-1</f>
        <v>0.005413892445574886</v>
      </c>
      <c r="BE240" s="59">
        <f t="shared" si="51"/>
        <v>0.05961279750791282</v>
      </c>
      <c r="BF240" s="59">
        <f t="shared" si="52"/>
        <v>0.039268577483039246</v>
      </c>
      <c r="BG240" s="59">
        <f t="shared" si="53"/>
        <v>0.03874961940107435</v>
      </c>
    </row>
    <row r="241" spans="1:59" s="42" customFormat="1" ht="12.75">
      <c r="A241" s="7" t="s">
        <v>64</v>
      </c>
      <c r="B241" s="43" t="s">
        <v>137</v>
      </c>
      <c r="C241" s="7" t="s">
        <v>64</v>
      </c>
      <c r="D241" s="46">
        <v>12.455149498872519</v>
      </c>
      <c r="E241" s="46">
        <v>12.151591924225071</v>
      </c>
      <c r="F241" s="46">
        <v>12.019161272004869</v>
      </c>
      <c r="G241" s="46">
        <v>12.04373932465472</v>
      </c>
      <c r="H241" s="46">
        <v>12.117150550819893</v>
      </c>
      <c r="I241" s="46">
        <v>12.516182271896664</v>
      </c>
      <c r="J241" s="46">
        <v>13.230168652112836</v>
      </c>
      <c r="K241" s="46">
        <v>13.954892832287497</v>
      </c>
      <c r="L241" s="46">
        <v>14.60129238085397</v>
      </c>
      <c r="M241" s="46">
        <v>14.221064758257768</v>
      </c>
      <c r="N241" s="46">
        <v>13.581914334589282</v>
      </c>
      <c r="O241" s="46">
        <v>13.458969515991178</v>
      </c>
      <c r="P241" s="46">
        <v>13.031804588417629</v>
      </c>
      <c r="Q241" s="46">
        <v>12.507854596815898</v>
      </c>
      <c r="R241" s="46">
        <v>12.130006104058682</v>
      </c>
      <c r="S241" s="46">
        <v>11.974366256626203</v>
      </c>
      <c r="T241" s="46">
        <v>11.730803698665154</v>
      </c>
      <c r="U241" s="46">
        <v>11.82162516490539</v>
      </c>
      <c r="V241" s="46">
        <v>11.69135387755467</v>
      </c>
      <c r="W241" s="46">
        <v>11.720817747508448</v>
      </c>
      <c r="X241" s="46">
        <v>11.605846002165512</v>
      </c>
      <c r="Y241" s="46">
        <v>11.454011240658184</v>
      </c>
      <c r="Z241" s="46">
        <v>11.62616975008946</v>
      </c>
      <c r="AA241" s="38">
        <f t="shared" si="37"/>
        <v>122486000000</v>
      </c>
      <c r="AB241" s="38">
        <f t="shared" si="38"/>
        <v>126182429982.2468</v>
      </c>
      <c r="AC241" s="38">
        <f t="shared" si="39"/>
        <v>126654191237.75642</v>
      </c>
      <c r="AD241" s="38">
        <f t="shared" si="40"/>
        <v>126894808007.0491</v>
      </c>
      <c r="AE241" s="46">
        <v>12.448397425293441</v>
      </c>
      <c r="AF241" s="46"/>
      <c r="AG241" s="46">
        <v>14.485906819721533</v>
      </c>
      <c r="AH241" s="38">
        <f t="shared" si="41"/>
        <v>152669000000</v>
      </c>
      <c r="AI241" s="46">
        <v>14.862649948870901</v>
      </c>
      <c r="AJ241" s="38">
        <f t="shared" si="42"/>
        <v>156943732000.00003</v>
      </c>
      <c r="AK241" s="46">
        <v>14.885791659171494</v>
      </c>
      <c r="AL241" s="38">
        <f t="shared" si="43"/>
        <v>158827056784.0003</v>
      </c>
      <c r="AM241" s="46">
        <v>14.43444645630208</v>
      </c>
      <c r="AN241" s="48">
        <f t="shared" si="35"/>
        <v>20.99069578980189</v>
      </c>
      <c r="AO241" s="48">
        <f t="shared" si="44"/>
        <v>2.5131623659760844</v>
      </c>
      <c r="AP241" s="48">
        <f t="shared" si="45"/>
        <v>23.91515074726884</v>
      </c>
      <c r="AQ241" s="48">
        <f t="shared" si="46"/>
        <v>2.8684346658793807</v>
      </c>
      <c r="AR241" s="48">
        <f t="shared" si="36"/>
        <v>25.164346184421788</v>
      </c>
      <c r="AS241" s="48">
        <f t="shared" si="47"/>
        <v>2.9927948809690044</v>
      </c>
      <c r="AU241" s="9">
        <v>-9.171019768719004</v>
      </c>
      <c r="AV241" s="49">
        <f t="shared" si="48"/>
        <v>-12.039454434598385</v>
      </c>
      <c r="AW241" s="50">
        <f t="shared" si="49"/>
        <v>0.3127716151766664</v>
      </c>
      <c r="AX241" s="42">
        <f t="shared" si="50"/>
        <v>1</v>
      </c>
      <c r="AY241" s="7" t="s">
        <v>64</v>
      </c>
      <c r="AZ241" s="59">
        <f>(V241*V165/V201)/(U241*U165/U201)-1</f>
        <v>0.019602857737162305</v>
      </c>
      <c r="BA241" s="59">
        <f>(W241*W165/W201)/(V241*V165/V201)-1</f>
        <v>0.035270822501442645</v>
      </c>
      <c r="BB241" s="59">
        <f>(X241*X165/X201)/(W241*W165/W201)-1</f>
        <v>0.025979532763941382</v>
      </c>
      <c r="BC241" s="59">
        <f>(Y241*Y165/Y201)/(X241*X165/X201)-1</f>
        <v>0.02657796098911991</v>
      </c>
      <c r="BD241" s="59">
        <f>(Z241*Z165/Z201)/(Y241*Y165/Y201)-1</f>
        <v>0.05131037291776752</v>
      </c>
      <c r="BE241" s="59">
        <f t="shared" si="51"/>
        <v>0.07992891518434209</v>
      </c>
      <c r="BF241" s="59">
        <f t="shared" si="52"/>
        <v>0.12035796142331256</v>
      </c>
      <c r="BG241" s="59">
        <f t="shared" si="53"/>
        <v>0.024170907840282307</v>
      </c>
    </row>
    <row r="242" spans="1:59" s="42" customFormat="1" ht="12.75">
      <c r="A242" s="7" t="s">
        <v>65</v>
      </c>
      <c r="B242" s="43" t="s">
        <v>157</v>
      </c>
      <c r="C242" s="7" t="s">
        <v>65</v>
      </c>
      <c r="D242" s="46">
        <v>16.652125033703516</v>
      </c>
      <c r="E242" s="46">
        <v>16.716324426188866</v>
      </c>
      <c r="F242" s="46">
        <v>16.953029606119337</v>
      </c>
      <c r="G242" s="46">
        <v>17.557605136647407</v>
      </c>
      <c r="H242" s="46">
        <v>17.486320055205155</v>
      </c>
      <c r="I242" s="46">
        <v>17.67662906510615</v>
      </c>
      <c r="J242" s="46">
        <v>18.859246082979865</v>
      </c>
      <c r="K242" s="46">
        <v>20.91683925272792</v>
      </c>
      <c r="L242" s="46">
        <v>22.217226768650228</v>
      </c>
      <c r="M242" s="46">
        <v>21.682211477742012</v>
      </c>
      <c r="N242" s="46">
        <v>20.151693077103744</v>
      </c>
      <c r="O242" s="46">
        <v>19.241389168327565</v>
      </c>
      <c r="P242" s="46">
        <v>18.483094566546715</v>
      </c>
      <c r="Q242" s="46">
        <v>18.544817246610414</v>
      </c>
      <c r="R242" s="46">
        <v>18.034802314417973</v>
      </c>
      <c r="S242" s="46">
        <v>17.325101845242905</v>
      </c>
      <c r="T242" s="46">
        <v>16.862706356915016</v>
      </c>
      <c r="U242" s="46">
        <v>16.920196592773866</v>
      </c>
      <c r="V242" s="46">
        <v>17.61333696417141</v>
      </c>
      <c r="W242" s="46">
        <v>17.414674494927954</v>
      </c>
      <c r="X242" s="46">
        <v>16.986865267433988</v>
      </c>
      <c r="Y242" s="46">
        <v>16.24286801065044</v>
      </c>
      <c r="Z242" s="46">
        <v>15.208325735808303</v>
      </c>
      <c r="AA242" s="38">
        <f t="shared" si="37"/>
        <v>475415000000</v>
      </c>
      <c r="AB242" s="38">
        <f t="shared" si="38"/>
        <v>500978236692.6438</v>
      </c>
      <c r="AC242" s="38">
        <f t="shared" si="39"/>
        <v>506471696448.6018</v>
      </c>
      <c r="AD242" s="38">
        <f t="shared" si="40"/>
        <v>512298101344.25446</v>
      </c>
      <c r="AE242" s="46">
        <v>15.017025764090091</v>
      </c>
      <c r="AF242" s="46"/>
      <c r="AG242" s="46">
        <v>16.539049846171263</v>
      </c>
      <c r="AH242" s="38">
        <f t="shared" si="41"/>
        <v>514033999999.99994</v>
      </c>
      <c r="AI242" s="46">
        <v>16.723220959689193</v>
      </c>
      <c r="AJ242" s="38">
        <f t="shared" si="42"/>
        <v>548327258115.1624</v>
      </c>
      <c r="AK242" s="46">
        <v>16.344598968125542</v>
      </c>
      <c r="AL242" s="38">
        <f t="shared" si="43"/>
        <v>560189859420.0889</v>
      </c>
      <c r="AM242" s="46">
        <v>16.212834637383473</v>
      </c>
      <c r="AN242" s="48">
        <f t="shared" si="35"/>
        <v>2.6060539862065895</v>
      </c>
      <c r="AO242" s="48">
        <f t="shared" si="44"/>
        <v>0.42006933416890035</v>
      </c>
      <c r="AP242" s="48">
        <f t="shared" si="45"/>
        <v>8.26414624154782</v>
      </c>
      <c r="AQ242" s="48">
        <f t="shared" si="46"/>
        <v>1.2765365861034397</v>
      </c>
      <c r="AR242" s="48">
        <f t="shared" si="36"/>
        <v>9.348416078483979</v>
      </c>
      <c r="AS242" s="48">
        <f t="shared" si="47"/>
        <v>1.3973326479674775</v>
      </c>
      <c r="AU242" s="8">
        <v>-1.166509345754141</v>
      </c>
      <c r="AV242" s="49">
        <f t="shared" si="48"/>
        <v>-2.4430459318575806</v>
      </c>
      <c r="AW242" s="50">
        <f t="shared" si="49"/>
        <v>1.0943217821183995</v>
      </c>
      <c r="AX242" s="42">
        <f t="shared" si="50"/>
        <v>0</v>
      </c>
      <c r="AY242" s="7" t="s">
        <v>65</v>
      </c>
      <c r="AZ242" s="59">
        <f>(V242*V166/V202)/(U242*U166/U202)-1</f>
        <v>0.06660204249314905</v>
      </c>
      <c r="BA242" s="59">
        <f>(W242*W166/W202)/(V242*V166/V202)-1</f>
        <v>0.02546589537479571</v>
      </c>
      <c r="BB242" s="59">
        <f>(X242*X166/X202)/(W242*W166/W202)-1</f>
        <v>0.0060872159854967745</v>
      </c>
      <c r="BC242" s="59">
        <f>(Y242*Y166/Y202)/(X242*X166/X202)-1</f>
        <v>-0.00010812052152231466</v>
      </c>
      <c r="BD242" s="59">
        <f>(Z242*Z166/Z202)/(Y242*Y166/Y202)-1</f>
        <v>-0.031413046427944735</v>
      </c>
      <c r="BE242" s="59">
        <f t="shared" si="51"/>
        <v>-0.018535350964406838</v>
      </c>
      <c r="BF242" s="59">
        <f t="shared" si="52"/>
        <v>0.04543810199408971</v>
      </c>
      <c r="BG242" s="59">
        <f t="shared" si="53"/>
        <v>0.055143844203402015</v>
      </c>
    </row>
    <row r="243" spans="1:59" ht="12.75">
      <c r="A243" s="7" t="s">
        <v>66</v>
      </c>
      <c r="B243" s="43" t="s">
        <v>133</v>
      </c>
      <c r="C243" s="7" t="s">
        <v>66</v>
      </c>
      <c r="D243" s="46"/>
      <c r="E243" s="46"/>
      <c r="F243" s="46"/>
      <c r="G243" s="46"/>
      <c r="H243" s="46"/>
      <c r="I243" s="46">
        <v>7.728400110685595</v>
      </c>
      <c r="J243" s="46">
        <v>8.312349103572368</v>
      </c>
      <c r="K243" s="46">
        <v>9.360464718164662</v>
      </c>
      <c r="L243" s="46">
        <v>10.532150763943356</v>
      </c>
      <c r="M243" s="46">
        <v>10.388436027124136</v>
      </c>
      <c r="N243" s="46">
        <v>10.429228049854158</v>
      </c>
      <c r="O243" s="46">
        <v>10.94091907562493</v>
      </c>
      <c r="P243" s="46">
        <v>11.326567966655936</v>
      </c>
      <c r="Q243" s="46">
        <v>11.166754059060969</v>
      </c>
      <c r="R243" s="46">
        <v>10.993786364912268</v>
      </c>
      <c r="S243" s="46">
        <v>10.629100294690442</v>
      </c>
      <c r="T243" s="46">
        <v>10.822972521008353</v>
      </c>
      <c r="U243" s="46">
        <v>11.261587767757735</v>
      </c>
      <c r="V243" s="46">
        <v>11.994056780316525</v>
      </c>
      <c r="W243" s="46">
        <v>11.94552176284076</v>
      </c>
      <c r="X243" s="46">
        <v>11.912085553970376</v>
      </c>
      <c r="Y243" s="46">
        <v>11.321999198705466</v>
      </c>
      <c r="Z243" s="46">
        <v>10.84341678697084</v>
      </c>
      <c r="AA243" s="38">
        <f t="shared" si="37"/>
        <v>56505107888</v>
      </c>
      <c r="AB243" s="38">
        <f t="shared" si="38"/>
        <v>58072794606.49956</v>
      </c>
      <c r="AC243" s="38">
        <f t="shared" si="39"/>
        <v>58142252915.04668</v>
      </c>
      <c r="AD243" s="38">
        <f t="shared" si="40"/>
        <v>58570040932.95502</v>
      </c>
      <c r="AE243" s="46">
        <v>10.513261254961076</v>
      </c>
      <c r="AF243" s="46"/>
      <c r="AG243" s="46">
        <v>11.604884813374722</v>
      </c>
      <c r="AH243" s="38">
        <f t="shared" si="41"/>
        <v>62118902223</v>
      </c>
      <c r="AI243" s="46">
        <v>11.770778812800893</v>
      </c>
      <c r="AJ243" s="38">
        <f t="shared" si="42"/>
        <v>64770251516.62923</v>
      </c>
      <c r="AK243" s="46">
        <v>11.678022682043395</v>
      </c>
      <c r="AL243" s="38">
        <f t="shared" si="43"/>
        <v>66130426798.47841</v>
      </c>
      <c r="AM243" s="46">
        <v>11.43554748282165</v>
      </c>
      <c r="AN243" s="48">
        <f t="shared" si="35"/>
        <v>6.967303095910594</v>
      </c>
      <c r="AO243" s="48">
        <f t="shared" si="44"/>
        <v>0.7558828496911296</v>
      </c>
      <c r="AP243" s="48">
        <f t="shared" si="45"/>
        <v>11.399624660686797</v>
      </c>
      <c r="AQ243" s="48">
        <f t="shared" si="46"/>
        <v>1.2045144751483896</v>
      </c>
      <c r="AR243" s="48">
        <f t="shared" si="36"/>
        <v>12.908281683083928</v>
      </c>
      <c r="AS243" s="48">
        <f t="shared" si="47"/>
        <v>1.3350943264230377</v>
      </c>
      <c r="AT243" s="42"/>
      <c r="AU243" s="9">
        <v>-0.71497240255181</v>
      </c>
      <c r="AV243" s="49">
        <f t="shared" si="48"/>
        <v>-1.9194868777001997</v>
      </c>
      <c r="AW243" s="50">
        <f t="shared" si="49"/>
        <v>1.6847006553670514</v>
      </c>
      <c r="AX243" s="42">
        <f t="shared" si="50"/>
        <v>0</v>
      </c>
      <c r="AY243" s="7" t="s">
        <v>66</v>
      </c>
      <c r="AZ243" s="59">
        <f>(V243*V167/V203)/(U243*U167/U203)-1</f>
        <v>0.0629347692953941</v>
      </c>
      <c r="BA243" s="59">
        <f>(W243*W167/W203)/(V243*V167/V203)-1</f>
        <v>0.02117789455343111</v>
      </c>
      <c r="BB243" s="59">
        <f>(X243*X167/X203)/(W243*W167/W203)-1</f>
        <v>0.0235334784668495</v>
      </c>
      <c r="BC243" s="59">
        <f>(Y243*Y167/Y203)/(X243*X167/X203)-1</f>
        <v>-0.015031279758701221</v>
      </c>
      <c r="BD243" s="59">
        <f>(Z243*Z167/Z203)/(Y243*Y167/Y203)-1</f>
        <v>-0.0073653807761967505</v>
      </c>
      <c r="BE243" s="59">
        <f t="shared" si="51"/>
        <v>-0.012053652216292288</v>
      </c>
      <c r="BF243" s="59">
        <f t="shared" si="52"/>
        <v>0.0827238071771188</v>
      </c>
      <c r="BG243" s="59">
        <f t="shared" si="53"/>
        <v>0.04143622804813574</v>
      </c>
    </row>
    <row r="244" spans="1:59" ht="12.75">
      <c r="A244" s="7" t="s">
        <v>67</v>
      </c>
      <c r="B244" s="43" t="s">
        <v>140</v>
      </c>
      <c r="C244" s="7" t="s">
        <v>67</v>
      </c>
      <c r="D244" s="46">
        <v>13.887460678132896</v>
      </c>
      <c r="E244" s="46">
        <v>13.99155593358842</v>
      </c>
      <c r="F244" s="46">
        <v>13.236909941329477</v>
      </c>
      <c r="G244" s="46">
        <v>12.226912708198366</v>
      </c>
      <c r="H244" s="46">
        <v>11.62840726934895</v>
      </c>
      <c r="I244" s="46">
        <v>11.741538850009556</v>
      </c>
      <c r="J244" s="46">
        <v>13.895440514211643</v>
      </c>
      <c r="K244" s="46">
        <v>15.328414351851851</v>
      </c>
      <c r="L244" s="46">
        <v>15.752618481311412</v>
      </c>
      <c r="M244" s="46">
        <v>15.35858537028833</v>
      </c>
      <c r="N244" s="46">
        <v>15.078157176249821</v>
      </c>
      <c r="O244" s="46">
        <v>14.487940787437031</v>
      </c>
      <c r="P244" s="46">
        <v>14.109486395516651</v>
      </c>
      <c r="Q244" s="46">
        <v>13.38502244335697</v>
      </c>
      <c r="R244" s="46">
        <v>12.671605310477748</v>
      </c>
      <c r="S244" s="46">
        <v>12.305062911340425</v>
      </c>
      <c r="T244" s="46">
        <v>12.682271380310581</v>
      </c>
      <c r="U244" s="46">
        <v>12.719001379741233</v>
      </c>
      <c r="V244" s="46">
        <v>12.815662437069312</v>
      </c>
      <c r="W244" s="46">
        <v>12.827900604843403</v>
      </c>
      <c r="X244" s="46">
        <v>12.871972428707446</v>
      </c>
      <c r="Y244" s="46">
        <v>12.575252397123377</v>
      </c>
      <c r="Z244" s="46">
        <v>12.697059106164737</v>
      </c>
      <c r="AA244" s="38">
        <f t="shared" si="37"/>
        <v>178374000000</v>
      </c>
      <c r="AB244" s="38">
        <f t="shared" si="38"/>
        <v>186226144129.65057</v>
      </c>
      <c r="AC244" s="38">
        <f t="shared" si="39"/>
        <v>192377851100.98676</v>
      </c>
      <c r="AD244" s="38">
        <f t="shared" si="40"/>
        <v>196133492832.75095</v>
      </c>
      <c r="AE244" s="46">
        <v>13.146418738499428</v>
      </c>
      <c r="AF244" s="46"/>
      <c r="AG244" s="46">
        <v>15.091833173683824</v>
      </c>
      <c r="AH244" s="38">
        <f t="shared" si="41"/>
        <v>210174000000</v>
      </c>
      <c r="AI244" s="46">
        <v>15.019408937488269</v>
      </c>
      <c r="AJ244" s="38">
        <f t="shared" si="42"/>
        <v>219882808480.00003</v>
      </c>
      <c r="AK244" s="46">
        <v>14.806768537427637</v>
      </c>
      <c r="AL244" s="38">
        <f t="shared" si="43"/>
        <v>224808707837.80402</v>
      </c>
      <c r="AM244" s="46">
        <v>14.57823674132851</v>
      </c>
      <c r="AN244" s="48">
        <f t="shared" si="35"/>
        <v>12.859556311103631</v>
      </c>
      <c r="AO244" s="48">
        <f t="shared" si="44"/>
        <v>1.719608732111194</v>
      </c>
      <c r="AP244" s="48">
        <f t="shared" si="45"/>
        <v>14.297361791703793</v>
      </c>
      <c r="AQ244" s="48">
        <f t="shared" si="46"/>
        <v>1.878765354778345</v>
      </c>
      <c r="AR244" s="48">
        <f t="shared" si="36"/>
        <v>14.620254088629991</v>
      </c>
      <c r="AS244" s="48">
        <f t="shared" si="47"/>
        <v>1.8886602544200635</v>
      </c>
      <c r="AU244" s="8">
        <v>-9.60209288701578</v>
      </c>
      <c r="AV244" s="49">
        <f t="shared" si="48"/>
        <v>-11.480858241794126</v>
      </c>
      <c r="AW244" s="50">
        <f t="shared" si="49"/>
        <v>0.1956620683516678</v>
      </c>
      <c r="AX244" s="42">
        <f t="shared" si="50"/>
        <v>1</v>
      </c>
      <c r="AY244" s="7" t="s">
        <v>67</v>
      </c>
      <c r="AZ244" s="59">
        <f>(V244*V168/V204)/(U244*U168/U204)-1</f>
        <v>0.035896018192688395</v>
      </c>
      <c r="BA244" s="59">
        <f>(W244*W168/W204)/(V244*V168/V204)-1</f>
        <v>0.030494064931730236</v>
      </c>
      <c r="BB244" s="59">
        <f>(X244*X168/X204)/(W244*W168/W204)-1</f>
        <v>0.025238506319557708</v>
      </c>
      <c r="BC244" s="59">
        <f>(Y244*Y168/Y204)/(X244*X168/X204)-1</f>
        <v>0.004183945157581803</v>
      </c>
      <c r="BD244" s="59">
        <f>(Z244*Z168/Z204)/(Y244*Y168/Y204)-1</f>
        <v>0.036795883475876145</v>
      </c>
      <c r="BE244" s="59">
        <f t="shared" si="51"/>
        <v>0.034715272975842204</v>
      </c>
      <c r="BF244" s="59">
        <f t="shared" si="52"/>
        <v>0.09073055417959974</v>
      </c>
      <c r="BG244" s="59">
        <f t="shared" si="53"/>
        <v>0.012739776121720281</v>
      </c>
    </row>
    <row r="245" spans="1:59" ht="12.75">
      <c r="A245" s="7" t="s">
        <v>68</v>
      </c>
      <c r="B245" s="43" t="s">
        <v>158</v>
      </c>
      <c r="C245" s="7" t="s">
        <v>68</v>
      </c>
      <c r="D245" s="46">
        <v>9.64321068886004</v>
      </c>
      <c r="E245" s="46">
        <v>9.694398044864966</v>
      </c>
      <c r="F245" s="46">
        <v>9.53582399949328</v>
      </c>
      <c r="G245" s="46">
        <v>9.41931309645765</v>
      </c>
      <c r="H245" s="46">
        <v>9.568369929543746</v>
      </c>
      <c r="I245" s="46">
        <v>9.980131108822047</v>
      </c>
      <c r="J245" s="46">
        <v>10.922714907962149</v>
      </c>
      <c r="K245" s="46">
        <v>11.599498604607161</v>
      </c>
      <c r="L245" s="46">
        <v>11.742715406853574</v>
      </c>
      <c r="M245" s="46">
        <v>11.573149474605335</v>
      </c>
      <c r="N245" s="46">
        <v>11.693443700794038</v>
      </c>
      <c r="O245" s="46">
        <v>11.593454083861976</v>
      </c>
      <c r="P245" s="46">
        <v>11.252527798280196</v>
      </c>
      <c r="Q245" s="46">
        <v>10.918322961059195</v>
      </c>
      <c r="R245" s="46">
        <v>10.649756775538568</v>
      </c>
      <c r="S245" s="46">
        <v>10.5434119062752</v>
      </c>
      <c r="T245" s="46">
        <v>11.186860033005466</v>
      </c>
      <c r="U245" s="46">
        <v>11.816759535062909</v>
      </c>
      <c r="V245" s="46">
        <v>11.901850401739338</v>
      </c>
      <c r="W245" s="46">
        <v>11.874618187946325</v>
      </c>
      <c r="X245" s="46">
        <v>11.820744359935514</v>
      </c>
      <c r="Y245" s="46">
        <v>11.911776504458379</v>
      </c>
      <c r="Z245" s="46">
        <v>12.098024434994098</v>
      </c>
      <c r="AA245" s="38">
        <f t="shared" si="37"/>
        <v>1701200000000</v>
      </c>
      <c r="AB245" s="38">
        <f t="shared" si="38"/>
        <v>1754308355914.172</v>
      </c>
      <c r="AC245" s="38">
        <f t="shared" si="39"/>
        <v>1772080218874.3032</v>
      </c>
      <c r="AD245" s="38">
        <f t="shared" si="40"/>
        <v>1793240641323.3203</v>
      </c>
      <c r="AE245" s="46">
        <v>12.928981162670528</v>
      </c>
      <c r="AF245" s="46"/>
      <c r="AG245" s="46">
        <v>14.960638286570271</v>
      </c>
      <c r="AH245" s="38">
        <f t="shared" si="41"/>
        <v>2112299999999.9998</v>
      </c>
      <c r="AI245" s="46">
        <v>15.43566566699002</v>
      </c>
      <c r="AJ245" s="38">
        <f t="shared" si="42"/>
        <v>2261010214687.698</v>
      </c>
      <c r="AK245" s="46">
        <v>14.780526350225747</v>
      </c>
      <c r="AL245" s="38">
        <f t="shared" si="43"/>
        <v>2239714275205.8643</v>
      </c>
      <c r="AM245" s="46">
        <v>13.933792017543063</v>
      </c>
      <c r="AN245" s="48">
        <f t="shared" si="35"/>
        <v>20.406426434609187</v>
      </c>
      <c r="AO245" s="48">
        <f t="shared" si="44"/>
        <v>2.5355221780914974</v>
      </c>
      <c r="AP245" s="48">
        <f t="shared" si="45"/>
        <v>27.590737180283128</v>
      </c>
      <c r="AQ245" s="48">
        <f t="shared" si="46"/>
        <v>3.3378707893103527</v>
      </c>
      <c r="AR245" s="48">
        <f t="shared" si="36"/>
        <v>24.89758616852835</v>
      </c>
      <c r="AS245" s="48">
        <f t="shared" si="47"/>
        <v>2.946409452016118</v>
      </c>
      <c r="AU245" s="9">
        <v>-10.53327964051018</v>
      </c>
      <c r="AV245" s="49">
        <f t="shared" si="48"/>
        <v>-13.871150429820533</v>
      </c>
      <c r="AW245" s="50">
        <f t="shared" si="49"/>
        <v>0.31688808265121526</v>
      </c>
      <c r="AX245" s="42">
        <f t="shared" si="50"/>
        <v>1</v>
      </c>
      <c r="AY245" s="7" t="s">
        <v>68</v>
      </c>
      <c r="AZ245" s="59">
        <f>(V245*V169/V205)/(U245*U169/U205)-1</f>
        <v>0.03228503988669007</v>
      </c>
      <c r="BA245" s="59">
        <f>(W245*W169/W205)/(V245*V169/V205)-1</f>
        <v>0.033362860456154</v>
      </c>
      <c r="BB245" s="59">
        <f>(X245*X169/X205)/(W245*W169/W205)-1</f>
        <v>0.025867683091117533</v>
      </c>
      <c r="BC245" s="59">
        <f>(Y245*Y169/Y205)/(X245*X169/X205)-1</f>
        <v>0.034640984410308384</v>
      </c>
      <c r="BD245" s="59">
        <f>(Z245*Z169/Z205)/(Y245*Y169/Y205)-1</f>
        <v>0.03540631402237926</v>
      </c>
      <c r="BE245" s="59">
        <f t="shared" si="51"/>
        <v>0.06868532396684968</v>
      </c>
      <c r="BF245" s="59">
        <f t="shared" si="52"/>
        <v>0.12667801956588076</v>
      </c>
      <c r="BG245" s="59">
        <f t="shared" si="53"/>
        <v>0.05966717025337198</v>
      </c>
    </row>
    <row r="246" spans="40:45" ht="12.75">
      <c r="AN246" s="48" t="e">
        <f t="shared" si="35"/>
        <v>#DIV/0!</v>
      </c>
      <c r="AO246" s="48" t="e">
        <f t="shared" si="44"/>
        <v>#DIV/0!</v>
      </c>
      <c r="AP246" s="48"/>
      <c r="AQ246" s="48"/>
      <c r="AR246" s="48"/>
      <c r="AS246" s="48"/>
    </row>
    <row r="247" spans="27:39" ht="12.75">
      <c r="AA247" s="36">
        <f>108008+111253+29693+4376</f>
        <v>253330</v>
      </c>
      <c r="AE247" s="64">
        <v>34314</v>
      </c>
      <c r="AH247" s="63">
        <v>39945</v>
      </c>
      <c r="AI247">
        <f>AH247/AE247</f>
        <v>1.1641021157545026</v>
      </c>
      <c r="AJ247" s="61"/>
      <c r="AK247">
        <f>AJ247/AH247</f>
        <v>0</v>
      </c>
      <c r="AL247" s="61"/>
      <c r="AM247" t="e">
        <f>AL247/AJ247</f>
        <v>#DIV/0!</v>
      </c>
    </row>
    <row r="248" spans="31:39" ht="12.75">
      <c r="AE248" s="36">
        <f>AE247/AE187</f>
        <v>21915.873143300767</v>
      </c>
      <c r="AH248" s="36">
        <f>AH247/AG187</f>
        <v>23418.084606063985</v>
      </c>
      <c r="AI248">
        <f>AH248/AE248</f>
        <v>1.0685444496297614</v>
      </c>
      <c r="AJ248" s="36">
        <f>AJ247/AI187</f>
        <v>0</v>
      </c>
      <c r="AK248">
        <f>AJ248/AH248</f>
        <v>0</v>
      </c>
      <c r="AL248" s="36">
        <f>AL247/AK187</f>
        <v>0</v>
      </c>
      <c r="AM248" t="e">
        <f>AL248/AJ248</f>
        <v>#DIV/0!</v>
      </c>
    </row>
    <row r="249" spans="42:44" ht="12.75">
      <c r="AP249" s="42"/>
      <c r="AQ249" s="42"/>
      <c r="AR249" s="42"/>
    </row>
    <row r="250" spans="42:44" ht="13.5" thickBot="1">
      <c r="AP250" s="42"/>
      <c r="AQ250" s="42"/>
      <c r="AR250" s="42"/>
    </row>
    <row r="251" spans="30:44" ht="14.25" thickBot="1" thickTop="1">
      <c r="AD251" s="62" t="s">
        <v>184</v>
      </c>
      <c r="AE251">
        <v>111253</v>
      </c>
      <c r="AH251" s="36">
        <v>121625</v>
      </c>
      <c r="AK251" s="106"/>
      <c r="AL251" s="106"/>
      <c r="AM251" s="65">
        <v>2007</v>
      </c>
      <c r="AN251" s="65">
        <v>2008</v>
      </c>
      <c r="AO251" s="65">
        <v>2009</v>
      </c>
      <c r="AP251" s="36">
        <v>2010</v>
      </c>
      <c r="AQ251" s="36">
        <v>2011</v>
      </c>
      <c r="AR251" s="36">
        <v>2012</v>
      </c>
    </row>
    <row r="252" spans="31:41" ht="15">
      <c r="AE252">
        <v>101168.84030077876</v>
      </c>
      <c r="AH252" s="36">
        <v>115246.20308394748</v>
      </c>
      <c r="AI252">
        <v>1.1391472190579253</v>
      </c>
      <c r="AK252" s="107" t="s">
        <v>182</v>
      </c>
      <c r="AL252" s="107"/>
      <c r="AM252" s="72"/>
      <c r="AN252" s="66"/>
      <c r="AO252" s="66"/>
    </row>
    <row r="253" spans="30:41" ht="36">
      <c r="AD253" s="36" t="s">
        <v>183</v>
      </c>
      <c r="AE253">
        <v>34814</v>
      </c>
      <c r="AH253" s="36">
        <v>39945</v>
      </c>
      <c r="AI253">
        <v>1.1473832366289425</v>
      </c>
      <c r="AK253" s="74" t="s">
        <v>185</v>
      </c>
      <c r="AL253" s="75" t="s">
        <v>182</v>
      </c>
      <c r="AM253" s="108"/>
      <c r="AN253" s="67">
        <v>33443</v>
      </c>
      <c r="AO253" s="67">
        <v>32904</v>
      </c>
    </row>
    <row r="254" spans="31:41" ht="24">
      <c r="AE254">
        <v>22235.216168644663</v>
      </c>
      <c r="AH254" s="36">
        <v>23418.084606063985</v>
      </c>
      <c r="AI254">
        <v>1.0531979733611658</v>
      </c>
      <c r="AK254" s="74"/>
      <c r="AL254" s="75" t="s">
        <v>186</v>
      </c>
      <c r="AM254" s="108"/>
      <c r="AN254" s="68"/>
      <c r="AO254" s="68"/>
    </row>
    <row r="255" spans="30:41" ht="25.5">
      <c r="AD255" s="36" t="s">
        <v>182</v>
      </c>
      <c r="AE255" s="36">
        <v>253330</v>
      </c>
      <c r="AH255" s="36">
        <v>278392</v>
      </c>
      <c r="AK255" s="74"/>
      <c r="AL255" s="75" t="s">
        <v>194</v>
      </c>
      <c r="AM255" s="68"/>
      <c r="AN255" s="68"/>
      <c r="AO255" s="68"/>
    </row>
    <row r="256" spans="31:41" ht="24">
      <c r="AE256" s="36">
        <v>230367.74121503494</v>
      </c>
      <c r="AH256" s="36">
        <v>263791.3337631762</v>
      </c>
      <c r="AI256">
        <v>1.1450879900625597</v>
      </c>
      <c r="AK256" s="76" t="s">
        <v>187</v>
      </c>
      <c r="AL256" s="77" t="s">
        <v>182</v>
      </c>
      <c r="AM256" s="68"/>
      <c r="AN256" s="69">
        <v>34814</v>
      </c>
      <c r="AO256" s="69">
        <v>39945</v>
      </c>
    </row>
    <row r="257" spans="37:41" ht="24">
      <c r="AK257" s="76"/>
      <c r="AL257" s="77" t="s">
        <v>186</v>
      </c>
      <c r="AM257" s="104"/>
      <c r="AN257" s="66"/>
      <c r="AO257" s="66"/>
    </row>
    <row r="258" spans="37:41" ht="25.5">
      <c r="AK258" s="76"/>
      <c r="AL258" s="77" t="s">
        <v>194</v>
      </c>
      <c r="AM258" s="104"/>
      <c r="AN258" s="66"/>
      <c r="AO258" s="66"/>
    </row>
    <row r="259" spans="37:41" ht="12.75">
      <c r="AK259" s="74" t="s">
        <v>188</v>
      </c>
      <c r="AL259" s="75" t="s">
        <v>182</v>
      </c>
      <c r="AM259" s="66"/>
      <c r="AN259" s="67">
        <v>107524</v>
      </c>
      <c r="AO259" s="67">
        <v>113873</v>
      </c>
    </row>
    <row r="260" spans="37:41" ht="12.75">
      <c r="AK260" s="76" t="s">
        <v>189</v>
      </c>
      <c r="AL260" s="77" t="s">
        <v>182</v>
      </c>
      <c r="AM260" s="66"/>
      <c r="AN260" s="69">
        <v>43489</v>
      </c>
      <c r="AO260" s="69">
        <v>47527</v>
      </c>
    </row>
    <row r="261" spans="37:41" ht="24">
      <c r="AK261" s="76"/>
      <c r="AL261" s="77" t="s">
        <v>186</v>
      </c>
      <c r="AM261" s="109"/>
      <c r="AN261" s="66"/>
      <c r="AO261" s="66"/>
    </row>
    <row r="262" spans="37:41" ht="25.5">
      <c r="AK262" s="76"/>
      <c r="AL262" s="77" t="s">
        <v>194</v>
      </c>
      <c r="AM262" s="109"/>
      <c r="AN262" s="66"/>
      <c r="AO262" s="66"/>
    </row>
    <row r="263" spans="37:41" ht="60">
      <c r="AK263" s="74" t="s">
        <v>190</v>
      </c>
      <c r="AL263" s="75" t="s">
        <v>182</v>
      </c>
      <c r="AM263" s="104"/>
      <c r="AN263" s="68">
        <v>779</v>
      </c>
      <c r="AO263" s="68">
        <v>837</v>
      </c>
    </row>
    <row r="264" spans="37:41" ht="24">
      <c r="AK264" s="76" t="s">
        <v>191</v>
      </c>
      <c r="AL264" s="77" t="s">
        <v>182</v>
      </c>
      <c r="AM264" s="104"/>
      <c r="AN264" s="69">
        <v>4817</v>
      </c>
      <c r="AO264" s="69">
        <v>25124</v>
      </c>
    </row>
    <row r="265" spans="37:41" ht="24">
      <c r="AK265" s="76"/>
      <c r="AL265" s="77" t="s">
        <v>186</v>
      </c>
      <c r="AM265" s="66"/>
      <c r="AN265" s="66"/>
      <c r="AO265" s="66"/>
    </row>
    <row r="266" spans="37:41" ht="25.5">
      <c r="AK266" s="76"/>
      <c r="AL266" s="77" t="s">
        <v>194</v>
      </c>
      <c r="AM266" s="66"/>
      <c r="AN266" s="66"/>
      <c r="AO266" s="66"/>
    </row>
    <row r="267" spans="37:41" ht="48">
      <c r="AK267" s="74" t="s">
        <v>192</v>
      </c>
      <c r="AL267" s="75" t="s">
        <v>182</v>
      </c>
      <c r="AM267" s="110"/>
      <c r="AN267" s="70">
        <v>8335</v>
      </c>
      <c r="AO267" s="67">
        <v>10775</v>
      </c>
    </row>
    <row r="268" spans="37:41" ht="24">
      <c r="AK268" s="74" t="s">
        <v>193</v>
      </c>
      <c r="AL268" s="75" t="s">
        <v>186</v>
      </c>
      <c r="AM268" s="110"/>
      <c r="AN268" s="68"/>
      <c r="AO268" s="68"/>
    </row>
    <row r="269" spans="37:41" ht="26.25" thickBot="1">
      <c r="AK269" s="78"/>
      <c r="AL269" s="79" t="s">
        <v>194</v>
      </c>
      <c r="AM269" s="104"/>
      <c r="AN269" s="71"/>
      <c r="AO269" s="71"/>
    </row>
    <row r="270" spans="39:41" ht="13.5" thickTop="1">
      <c r="AM270" s="104"/>
      <c r="AN270" s="63">
        <f>AN264+AN260+OLE_LINK1+AN253</f>
        <v>116563</v>
      </c>
      <c r="AO270" s="63">
        <f>AO264+AO260+OLE_LINK1+AO253</f>
        <v>140369</v>
      </c>
    </row>
    <row r="271" ht="12.75">
      <c r="AM271" s="66"/>
    </row>
    <row r="272" ht="15">
      <c r="AM272" s="72"/>
    </row>
    <row r="273" spans="39:40" ht="12.75">
      <c r="AM273" s="105"/>
      <c r="AN273" s="63"/>
    </row>
    <row r="274" spans="39:40" ht="12.75">
      <c r="AM274" s="105"/>
      <c r="AN274" s="63"/>
    </row>
    <row r="275" ht="12.75">
      <c r="AM275" s="68"/>
    </row>
    <row r="276" ht="15.75" thickBot="1">
      <c r="AM276" s="73"/>
    </row>
    <row r="277" ht="13.5" thickTop="1"/>
  </sheetData>
  <sheetProtection/>
  <mergeCells count="18">
    <mergeCell ref="A108:A139"/>
    <mergeCell ref="A140:A175"/>
    <mergeCell ref="A176:A209"/>
    <mergeCell ref="A3:C3"/>
    <mergeCell ref="D3:AM3"/>
    <mergeCell ref="A4:C4"/>
    <mergeCell ref="A6:A37"/>
    <mergeCell ref="A38:A75"/>
    <mergeCell ref="A76:A107"/>
    <mergeCell ref="AM269:AM270"/>
    <mergeCell ref="AM273:AM274"/>
    <mergeCell ref="AK251:AL251"/>
    <mergeCell ref="AK252:AL252"/>
    <mergeCell ref="AM253:AM254"/>
    <mergeCell ref="AM257:AM258"/>
    <mergeCell ref="AM261:AM262"/>
    <mergeCell ref="AM263:AM264"/>
    <mergeCell ref="AM267:AM268"/>
  </mergeCells>
  <hyperlinks>
    <hyperlink ref="A2" r:id="rId1" tooltip="Click once to display linked information. Click and hold to select this cell." display="http://stats.oecd.org/OECDStat_Metadata/ShowMetadata.ashx?Dataset=EO88_INTERNET&amp;ShowOnWeb=true&amp;Lang=en"/>
    <hyperlink ref="A6" r:id="rId2" tooltip="Click once to display linked information. Click and hold to select this cell." display="http://stats.oecd.org/OECDStat_Metadata/ShowMetadata.ashx?Dataset=EO88_INTERNET&amp;Coords=%5bVARIABLE%5d.%5bGGFLQ%5d&amp;ShowOnWeb=true&amp;Lang=en"/>
    <hyperlink ref="B14" r:id="rId3" tooltip="Click once to display linked information. Click and hold to select this cell." display="http://stats.oecd.org/OECDStat_Metadata/ShowMetadata.ashx?Dataset=EO88_INTERNET&amp;Coords=[LOCATION].[DEU]&amp;ShowOnWeb=true&amp;Lang=en"/>
    <hyperlink ref="C15" r:id="rId4" tooltip="Click once to display linked information. Click and hold to select this cell." display="http://stats.oecd.org/OECDStat_Metadata/ShowMetadata.ashx?Dataset=EO88_INTERNET&amp;Coords=[LOCATION].[GRC],[VARIABLE].[GGFLQ]&amp;ShowOnWeb=true"/>
    <hyperlink ref="B19" r:id="rId5" tooltip="Click once to display linked information. Click and hold to select this cell." display="http://stats.oecd.org/OECDStat_Metadata/ShowMetadata.ashx?Dataset=EO88_INTERNET&amp;Coords=[LOCATION].[ISR]&amp;ShowOnWeb=true&amp;Lang=en"/>
    <hyperlink ref="C22" r:id="rId6" tooltip="Click once to display linked information. Click and hold to select this cell." display="http://stats.oecd.org/OECDStat_Metadata/ShowMetadata.ashx?Dataset=EO88_INTERNET&amp;Coords=[LOCATION].[KOR],[VARIABLE].[GGFLQ]&amp;ShowOnWeb=true"/>
    <hyperlink ref="B37" r:id="rId7" tooltip="Click once to display linked information. Click and hold to select this cell." display="http://stats.oecd.org/OECDStat_Metadata/ShowMetadata.ashx?Dataset=EO88_INTERNET&amp;Coords=[LOCATION].[DEW]&amp;ShowOnWeb=true&amp;Lang=en"/>
    <hyperlink ref="A38" r:id="rId8" tooltip="Click once to display linked information. Click and hold to select this cell." display="http://stats.oecd.org/OECDStat_Metadata/ShowMetadata.ashx?Dataset=EO88_INTERNET&amp;Coords=[VARIABLE].[NLGQ]&amp;ShowOnWeb=true&amp;Lang=en"/>
    <hyperlink ref="B46" r:id="rId9" tooltip="Click once to display linked information. Click and hold to select this cell." display="http://stats.oecd.org/OECDStat_Metadata/ShowMetadata.ashx?Dataset=EO88_INTERNET&amp;Coords=[LOCATION].[DEU]&amp;ShowOnWeb=true&amp;Lang=en"/>
    <hyperlink ref="C47" r:id="rId10" tooltip="Click once to display linked information. Click and hold to select this cell." display="http://stats.oecd.org/OECDStat_Metadata/ShowMetadata.ashx?Dataset=EO88_INTERNET&amp;Coords=[LOCATION].[GRC],[VARIABLE].[NLGQ]&amp;ShowOnWeb=true"/>
    <hyperlink ref="B51" r:id="rId11" tooltip="Click once to display linked information. Click and hold to select this cell." display="http://stats.oecd.org/OECDStat_Metadata/ShowMetadata.ashx?Dataset=EO88_INTERNET&amp;Coords=[LOCATION].[ISR]&amp;ShowOnWeb=true&amp;Lang=en"/>
    <hyperlink ref="B71" r:id="rId12" tooltip="Click once to display linked information. Click and hold to select this cell." display="http://stats.oecd.org/OECDStat_Metadata/ShowMetadata.ashx?Dataset=EO88_INTERNET&amp;Coords=[LOCATION].[IND]&amp;ShowOnWeb=true&amp;Lang=en"/>
    <hyperlink ref="B75" r:id="rId13" tooltip="Click once to display linked information. Click and hold to select this cell." display="http://stats.oecd.org/OECDStat_Metadata/ShowMetadata.ashx?Dataset=EO88_INTERNET&amp;Coords=[LOCATION].[DEW]&amp;ShowOnWeb=true&amp;Lang=en"/>
    <hyperlink ref="A76" r:id="rId14" tooltip="Click once to display linked information. Click and hold to select this cell." display="http://stats.oecd.org/OECDStat_Metadata/ShowMetadata.ashx?Dataset=EO88_INTERNET&amp;Coords=[VARIABLE].[YPGTQ]&amp;ShowOnWeb=true&amp;Lang=en"/>
    <hyperlink ref="B84" r:id="rId15" tooltip="Click once to display linked information. Click and hold to select this cell." display="http://stats.oecd.org/OECDStat_Metadata/ShowMetadata.ashx?Dataset=EO88_INTERNET&amp;Coords=[LOCATION].[DEU]&amp;ShowOnWeb=true&amp;Lang=en"/>
    <hyperlink ref="B89" r:id="rId16" tooltip="Click once to display linked information. Click and hold to select this cell." display="http://stats.oecd.org/OECDStat_Metadata/ShowMetadata.ashx?Dataset=EO88_INTERNET&amp;Coords=[LOCATION].[ISR]&amp;ShowOnWeb=true&amp;Lang=en"/>
    <hyperlink ref="B107" r:id="rId17" tooltip="Click once to display linked information. Click and hold to select this cell." display="http://stats.oecd.org/OECDStat_Metadata/ShowMetadata.ashx?Dataset=EO88_INTERNET&amp;Coords=[LOCATION].[DEW]&amp;ShowOnWeb=true&amp;Lang=en"/>
    <hyperlink ref="A108" r:id="rId18" tooltip="Click once to display linked information. Click and hold to select this cell." display="http://stats.oecd.org/OECDStat_Metadata/ShowMetadata.ashx?Dataset=EO88_INTERNET&amp;Coords=[VARIABLE].[YRGTQ]&amp;ShowOnWeb=true&amp;Lang=en"/>
    <hyperlink ref="B116" r:id="rId19" tooltip="Click once to display linked information. Click and hold to select this cell." display="http://stats.oecd.org/OECDStat_Metadata/ShowMetadata.ashx?Dataset=EO88_INTERNET&amp;Coords=[LOCATION].[DEU]&amp;ShowOnWeb=true&amp;Lang=en"/>
    <hyperlink ref="B121" r:id="rId20" tooltip="Click once to display linked information. Click and hold to select this cell." display="http://stats.oecd.org/OECDStat_Metadata/ShowMetadata.ashx?Dataset=EO88_INTERNET&amp;Coords=[LOCATION].[ISR]&amp;ShowOnWeb=true&amp;Lang=en"/>
    <hyperlink ref="B139" r:id="rId21" tooltip="Click once to display linked information. Click and hold to select this cell." display="http://stats.oecd.org/OECDStat_Metadata/ShowMetadata.ashx?Dataset=EO88_INTERNET&amp;Coords=[LOCATION].[DEW]&amp;ShowOnWeb=true&amp;Lang=en"/>
    <hyperlink ref="A140" r:id="rId22" tooltip="Click once to display linked information. Click and hold to select this cell." display="http://stats.oecd.org/OECDStat_Metadata/ShowMetadata.ashx?Dataset=EO88_INTERNET&amp;Coords=[VARIABLE].[GDP]&amp;ShowOnWeb=true&amp;Lang=en"/>
    <hyperlink ref="B148" r:id="rId23" tooltip="Click once to display linked information. Click and hold to select this cell." display="http://stats.oecd.org/OECDStat_Metadata/ShowMetadata.ashx?Dataset=EO88_INTERNET&amp;Coords=[LOCATION].[DEU]&amp;ShowOnWeb=true&amp;Lang=en"/>
    <hyperlink ref="B153" r:id="rId24" tooltip="Click once to display linked information. Click and hold to select this cell." display="http://stats.oecd.org/OECDStat_Metadata/ShowMetadata.ashx?Dataset=EO88_INTERNET&amp;Coords=[LOCATION].[ISR]&amp;ShowOnWeb=true&amp;Lang=en"/>
    <hyperlink ref="C170" r:id="rId25" tooltip="Click once to display linked information. Click and hold to select this cell." display="http://stats.oecd.org/OECDStat_Metadata/ShowMetadata.ashx?Dataset=EO88_INTERNET&amp;Coords=[LOCATION].[OTO],[VARIABLE].[GDP]&amp;ShowOnWeb=true"/>
    <hyperlink ref="C171" r:id="rId26" tooltip="Click once to display linked information. Click and hold to select this cell." display="http://stats.oecd.org/OECDStat_Metadata/ShowMetadata.ashx?Dataset=EO88_INTERNET&amp;Coords=[LOCATION].[BRA],[VARIABLE].[GDP]&amp;ShowOnWeb=true"/>
    <hyperlink ref="C172" r:id="rId27" tooltip="Click once to display linked information. Click and hold to select this cell." display="http://stats.oecd.org/OECDStat_Metadata/ShowMetadata.ashx?Dataset=EO88_INTERNET&amp;Coords=[LOCATION].[CHN],[VARIABLE].[GDP]&amp;ShowOnWeb=true"/>
    <hyperlink ref="B173" r:id="rId28" tooltip="Click once to display linked information. Click and hold to select this cell." display="http://stats.oecd.org/OECDStat_Metadata/ShowMetadata.ashx?Dataset=EO88_INTERNET&amp;Coords=[LOCATION].[IND]&amp;ShowOnWeb=true&amp;Lang=en"/>
    <hyperlink ref="C173" r:id="rId29" tooltip="Click once to display linked information. Click and hold to select this cell." display="http://stats.oecd.org/OECDStat_Metadata/ShowMetadata.ashx?Dataset=EO88_INTERNET&amp;Coords=[LOCATION].[IND],[VARIABLE].[GDP]&amp;ShowOnWeb=true"/>
    <hyperlink ref="C174" r:id="rId30" tooltip="Click once to display linked information. Click and hold to select this cell." display="http://stats.oecd.org/OECDStat_Metadata/ShowMetadata.ashx?Dataset=EO88_INTERNET&amp;Coords=[LOCATION].[IDN],[VARIABLE].[GDP]&amp;ShowOnWeb=true"/>
    <hyperlink ref="B175" r:id="rId31" tooltip="Click once to display linked information. Click and hold to select this cell." display="http://stats.oecd.org/OECDStat_Metadata/ShowMetadata.ashx?Dataset=EO88_INTERNET&amp;Coords=[LOCATION].[DEW]&amp;ShowOnWeb=true&amp;Lang=en"/>
    <hyperlink ref="C175" r:id="rId32" tooltip="Click once to display linked information. Click and hold to select this cell." display="http://stats.oecd.org/OECDStat_Metadata/ShowMetadata.ashx?Dataset=EO88_INTERNET&amp;Coords=[LOCATION].[DEW],[VARIABLE].[GDP]&amp;ShowOnWeb=true"/>
    <hyperlink ref="A176" r:id="rId33" tooltip="Click once to display linked information. Click and hold to select this cell." display="http://stats.oecd.org/OECDStat_Metadata/ShowMetadata.ashx?Dataset=EO88_INTERNET&amp;Coords=%5bVARIABLE%5d.%5bPGDP%5d&amp;ShowOnWeb=true&amp;Lang=en"/>
    <hyperlink ref="B184" r:id="rId34" tooltip="Click once to display linked information. Click and hold to select this cell." display="http://stats.oecd.org/OECDStat_Metadata/ShowMetadata.ashx?Dataset=EO88_INTERNET&amp;Coords=[LOCATION].[DEU]&amp;ShowOnWeb=true&amp;Lang=en"/>
    <hyperlink ref="B189" r:id="rId35" tooltip="Click once to display linked information. Click and hold to select this cell." display="http://stats.oecd.org/OECDStat_Metadata/ShowMetadata.ashx?Dataset=EO88_INTERNET&amp;Coords=[LOCATION].[ISR]&amp;ShowOnWeb=true&amp;Lang=en"/>
    <hyperlink ref="C206" r:id="rId36" tooltip="Click once to display linked information. Click and hold to select this cell." display="http://stats.oecd.org/OECDStat_Metadata/ShowMetadata.ashx?Dataset=EO88_INTERNET&amp;Coords=[LOCATION].[OTO],[VARIABLE].[PGDP]&amp;ShowOnWeb=true"/>
    <hyperlink ref="C207" r:id="rId37" tooltip="Click once to display linked information. Click and hold to select this cell." display="http://stats.oecd.org/OECDStat_Metadata/ShowMetadata.ashx?Dataset=EO88_INTERNET&amp;Coords=[LOCATION].[CHN],[VARIABLE].[PGDP]&amp;ShowOnWeb=true"/>
    <hyperlink ref="B208" r:id="rId38" tooltip="Click once to display linked information. Click and hold to select this cell." display="http://stats.oecd.org/OECDStat_Metadata/ShowMetadata.ashx?Dataset=EO88_INTERNET&amp;Coords=[LOCATION].[IND]&amp;ShowOnWeb=true&amp;Lang=en"/>
    <hyperlink ref="C208" r:id="rId39" tooltip="Click once to display linked information. Click and hold to select this cell." display="http://stats.oecd.org/OECDStat_Metadata/ShowMetadata.ashx?Dataset=EO88_INTERNET&amp;Coords=[LOCATION].[IND],[VARIABLE].[PGDP]&amp;ShowOnWeb=true"/>
    <hyperlink ref="B209" r:id="rId40" tooltip="Click once to display linked information. Click and hold to select this cell." display="http://stats.oecd.org/OECDStat_Metadata/ShowMetadata.ashx?Dataset=EO88_INTERNET&amp;Coords=[LOCATION].[DEW]&amp;ShowOnWeb=true&amp;Lang=en"/>
    <hyperlink ref="C209" r:id="rId41" tooltip="Click once to display linked information. Click and hold to select this cell." display="http://stats.oecd.org/OECDStat_Metadata/ShowMetadata.ashx?Dataset=EO88_INTERNET&amp;Coords=[LOCATION].[DEW],[VARIABLE].[PGDP]&amp;ShowOnWeb=true"/>
    <hyperlink ref="A210" r:id="rId42" tooltip="Click once to display linked information. Click and hold to select this cell." display="http://stats.oecd.org/WBOS/index.aspx"/>
    <hyperlink ref="A224" r:id="rId43" tooltip="Click once to display linked information. Click and hold to select this cell." display="http://stats.oecd.org/OECDStat_Metadata/ShowMetadata.ashx?Dataset=EO88_INTERNET&amp;Coords=[LOCATION].[DEU]&amp;ShowOnWeb=true&amp;Lang=en"/>
    <hyperlink ref="A229" r:id="rId44" tooltip="Click once to display linked information. Click and hold to select this cell." display="http://stats.oecd.org/OECDStat_Metadata/ShowMetadata.ashx?Dataset=EO88_INTERNET&amp;Coords=[LOCATION].[ISR]&amp;ShowOnWeb=true&amp;Lang=en"/>
    <hyperlink ref="C116" r:id="rId45" tooltip="Click once to display linked information. Click and hold to select this cell." display="http://stats.oecd.org/OECDStat_Metadata/ShowMetadata.ashx?Dataset=EO88_INTERNET&amp;Coords=[LOCATION].[DEU]&amp;ShowOnWeb=true&amp;Lang=en"/>
    <hyperlink ref="C121" r:id="rId46" tooltip="Click once to display linked information. Click and hold to select this cell." display="http://stats.oecd.org/OECDStat_Metadata/ShowMetadata.ashx?Dataset=EO88_INTERNET&amp;Coords=[LOCATION].[ISR]&amp;ShowOnWeb=true&amp;Lang=en"/>
    <hyperlink ref="C148" r:id="rId47" tooltip="Click once to display linked information. Click and hold to select this cell." display="http://stats.oecd.org/OECDStat_Metadata/ShowMetadata.ashx?Dataset=EO88_INTERNET&amp;Coords=[LOCATION].[DEU]&amp;ShowOnWeb=true&amp;Lang=en"/>
    <hyperlink ref="C153" r:id="rId48" tooltip="Click once to display linked information. Click and hold to select this cell." display="http://stats.oecd.org/OECDStat_Metadata/ShowMetadata.ashx?Dataset=EO88_INTERNET&amp;Coords=[LOCATION].[ISR]&amp;ShowOnWeb=true&amp;Lang=en"/>
    <hyperlink ref="C184" r:id="rId49" tooltip="Click once to display linked information. Click and hold to select this cell." display="http://stats.oecd.org/OECDStat_Metadata/ShowMetadata.ashx?Dataset=EO88_INTERNET&amp;Coords=[LOCATION].[DEU]&amp;ShowOnWeb=true&amp;Lang=en"/>
    <hyperlink ref="C189" r:id="rId50" tooltip="Click once to display linked information. Click and hold to select this cell." display="http://stats.oecd.org/OECDStat_Metadata/ShowMetadata.ashx?Dataset=EO88_INTERNET&amp;Coords=[LOCATION].[ISR]&amp;ShowOnWeb=true&amp;Lang=en"/>
    <hyperlink ref="C224" r:id="rId51" tooltip="Click once to display linked information. Click and hold to select this cell." display="http://stats.oecd.org/OECDStat_Metadata/ShowMetadata.ashx?Dataset=EO88_INTERNET&amp;Coords=[LOCATION].[DEU]&amp;ShowOnWeb=true&amp;Lang=en"/>
    <hyperlink ref="C229" r:id="rId52" tooltip="Click once to display linked information. Click and hold to select this cell." display="http://stats.oecd.org/OECDStat_Metadata/ShowMetadata.ashx?Dataset=EO88_INTERNET&amp;Coords=[LOCATION].[ISR]&amp;ShowOnWeb=true&amp;Lang=en"/>
    <hyperlink ref="AT84" r:id="rId53" tooltip="Click once to display linked information. Click and hold to select this cell." display="http://stats.oecd.org/OECDStat_Metadata/ShowMetadata.ashx?Dataset=EO88_INTERNET&amp;Coords=[LOCATION].[DEU]&amp;ShowOnWeb=true&amp;Lang=en"/>
    <hyperlink ref="AT89" r:id="rId54" tooltip="Click once to display linked information. Click and hold to select this cell." display="http://stats.oecd.org/OECDStat_Metadata/ShowMetadata.ashx?Dataset=EO88_INTERNET&amp;Coords=[LOCATION].[ISR]&amp;ShowOnWeb=true&amp;Lang=en"/>
    <hyperlink ref="AY224" r:id="rId55" tooltip="Click once to display linked information. Click and hold to select this cell." display="http://stats.oecd.org/OECDStat_Metadata/ShowMetadata.ashx?Dataset=EO88_INTERNET&amp;Coords=[LOCATION].[DEU]&amp;ShowOnWeb=true&amp;Lang=en"/>
    <hyperlink ref="AY229" r:id="rId56" tooltip="Click once to display linked information. Click and hold to select this cell." display="http://stats.oecd.org/OECDStat_Metadata/ShowMetadata.ashx?Dataset=EO88_INTERNET&amp;Coords=[LOCATION].[ISR]&amp;ShowOnWeb=true&amp;Lang=en"/>
  </hyperlinks>
  <printOptions/>
  <pageMargins left="0.75" right="0.75" top="1" bottom="1" header="0.5" footer="0.5"/>
  <pageSetup horizontalDpi="300" verticalDpi="300" orientation="portrait" r:id="rId57"/>
</worksheet>
</file>

<file path=docProps/app.xml><?xml version="1.0" encoding="utf-8"?>
<Properties xmlns="http://schemas.openxmlformats.org/officeDocument/2006/extended-properties" xmlns:vt="http://schemas.openxmlformats.org/officeDocument/2006/docPropsVTypes">
  <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OECD.Stat</dc:creator>
  <cp:keywords/>
  <dc:description/>
  <cp:lastModifiedBy>Fron_P</cp:lastModifiedBy>
  <cp:lastPrinted>2011-04-29T16:31:52Z</cp:lastPrinted>
  <dcterms:created xsi:type="dcterms:W3CDTF">2011-02-08T14:54:09Z</dcterms:created>
  <dcterms:modified xsi:type="dcterms:W3CDTF">2011-04-29T16:37:53Z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