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omments4.xml" ContentType="application/vnd.openxmlformats-officedocument.spreadsheetml.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RCT/OECD-SOS-homophobie/Communication/"/>
    </mc:Choice>
  </mc:AlternateContent>
  <xr:revisionPtr revIDLastSave="0" documentId="13_ncr:1_{E0221652-8C38-4FCE-B8DA-B198ACF3C823}" xr6:coauthVersionLast="47" xr6:coauthVersionMax="47" xr10:uidLastSave="{00000000-0000-0000-0000-000000000000}"/>
  <bookViews>
    <workbookView xWindow="28680" yWindow="-120" windowWidth="29040" windowHeight="15225" xr2:uid="{00000000-000D-0000-FFFF-FFFF00000000}"/>
  </bookViews>
  <sheets>
    <sheet name="LisezMoi-ReadMe" sheetId="36" r:id="rId1"/>
    <sheet name="1.A.Attitude-FR" sheetId="21" r:id="rId2"/>
    <sheet name="1.A.Attitude-EN" sheetId="29" r:id="rId3"/>
    <sheet name="1.B.Compréhension-FR" sheetId="22" r:id="rId4"/>
    <sheet name="1.B.Compréhension-EN" sheetId="30" r:id="rId5"/>
    <sheet name="2.LGB-T-FR" sheetId="23" r:id="rId6"/>
    <sheet name="2.LGB-T-EN" sheetId="31" r:id="rId7"/>
    <sheet name="3-ATE1-FR" sheetId="24" r:id="rId8"/>
    <sheet name="3-ATE1-EN" sheetId="32" r:id="rId9"/>
    <sheet name="4.ATE3bis-FR" sheetId="25" r:id="rId10"/>
    <sheet name="4.ATE3bis-EN" sheetId="33" r:id="rId11"/>
    <sheet name="A1-sexeNaissance-FR" sheetId="26" r:id="rId12"/>
    <sheet name="A1-sexeNaissance-EN" sheetId="34" r:id="rId13"/>
    <sheet name="A2-ATE2-FR" sheetId="28" r:id="rId14"/>
    <sheet name="A2-ATE2-EN" sheetId="35" r:id="rId15"/>
  </sheets>
  <definedNames>
    <definedName name="_xlnm.Print_Area" localSheetId="0">'LisezMoi-ReadMe'!$A$1:$D$32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36" l="1"/>
  <c r="C28" i="36"/>
  <c r="B29" i="36"/>
  <c r="A28" i="36"/>
  <c r="D26" i="36"/>
  <c r="C25" i="36"/>
  <c r="B26" i="36"/>
  <c r="A25" i="36"/>
  <c r="D23" i="36"/>
  <c r="C22" i="36"/>
  <c r="B23" i="36"/>
  <c r="A22" i="36"/>
  <c r="D20" i="36"/>
  <c r="C19" i="36"/>
  <c r="B20" i="36"/>
  <c r="A19" i="36"/>
  <c r="D17" i="36"/>
  <c r="C16" i="36"/>
  <c r="B17" i="36"/>
  <c r="A16" i="36"/>
  <c r="D14" i="36"/>
  <c r="D13" i="36"/>
  <c r="C12" i="36"/>
  <c r="B14" i="36"/>
  <c r="B13" i="36"/>
  <c r="A12" i="36"/>
  <c r="U12" i="35"/>
  <c r="S12" i="35"/>
  <c r="U9" i="35"/>
  <c r="S9" i="35"/>
  <c r="U6" i="35"/>
  <c r="S6" i="35"/>
  <c r="U5" i="35"/>
  <c r="S5" i="35"/>
  <c r="T16" i="34"/>
  <c r="S16" i="34"/>
  <c r="T14" i="34"/>
  <c r="S14" i="34"/>
  <c r="T11" i="34"/>
  <c r="S11" i="34"/>
  <c r="T9" i="34"/>
  <c r="S9" i="34"/>
  <c r="T8" i="34"/>
  <c r="S8" i="34"/>
  <c r="T7" i="34"/>
  <c r="S7" i="34"/>
  <c r="T5" i="34"/>
  <c r="S5" i="34"/>
  <c r="AD12" i="33"/>
  <c r="AB12" i="33"/>
  <c r="AD11" i="33"/>
  <c r="AB11" i="33"/>
  <c r="AD10" i="33"/>
  <c r="AB10" i="33"/>
  <c r="AD9" i="33"/>
  <c r="AB9" i="33"/>
  <c r="AD8" i="33"/>
  <c r="AB8" i="33"/>
  <c r="AD5" i="33"/>
  <c r="Y17" i="32"/>
  <c r="W17" i="32"/>
  <c r="Y16" i="32"/>
  <c r="W16" i="32"/>
  <c r="Y15" i="32"/>
  <c r="W15" i="32"/>
  <c r="Y12" i="32"/>
  <c r="W12" i="32"/>
  <c r="Y11" i="32"/>
  <c r="W11" i="32"/>
  <c r="Y10" i="32"/>
  <c r="W10" i="32"/>
  <c r="Y7" i="32"/>
  <c r="W7" i="32"/>
  <c r="Y6" i="32"/>
  <c r="W6" i="32"/>
  <c r="Y5" i="32"/>
  <c r="W5" i="32"/>
  <c r="U11" i="31"/>
  <c r="S11" i="31"/>
  <c r="U9" i="31"/>
  <c r="S9" i="31"/>
  <c r="U6" i="31"/>
  <c r="S6" i="31"/>
  <c r="U36" i="30"/>
  <c r="U34" i="30"/>
  <c r="U29" i="30"/>
  <c r="U25" i="30"/>
  <c r="U23" i="30"/>
  <c r="U20" i="30"/>
  <c r="U18" i="30"/>
  <c r="U15" i="30"/>
  <c r="U13" i="30"/>
  <c r="U34" i="29"/>
  <c r="U32" i="29"/>
  <c r="U29" i="29"/>
  <c r="U27" i="29"/>
  <c r="U24" i="29"/>
  <c r="U22" i="29"/>
  <c r="U19" i="29"/>
  <c r="U17" i="29"/>
  <c r="U14" i="29"/>
  <c r="U12" i="29"/>
  <c r="U12" i="28"/>
  <c r="S12" i="28"/>
  <c r="U9" i="28"/>
  <c r="S9" i="28"/>
  <c r="U6" i="28"/>
  <c r="S6" i="28"/>
  <c r="U5" i="28"/>
  <c r="S5" i="28"/>
  <c r="T16" i="26"/>
  <c r="S16" i="26"/>
  <c r="T14" i="26"/>
  <c r="S14" i="26"/>
  <c r="T11" i="26"/>
  <c r="S11" i="26"/>
  <c r="T9" i="26"/>
  <c r="S9" i="26"/>
  <c r="T8" i="26"/>
  <c r="S8" i="26"/>
  <c r="T7" i="26"/>
  <c r="S7" i="26"/>
  <c r="T5" i="26"/>
  <c r="S5" i="26"/>
  <c r="AD12" i="25"/>
  <c r="AB12" i="25"/>
  <c r="AD11" i="25"/>
  <c r="AB11" i="25"/>
  <c r="AD10" i="25"/>
  <c r="AB10" i="25"/>
  <c r="AD9" i="25"/>
  <c r="AB9" i="25"/>
  <c r="AD8" i="25"/>
  <c r="AB8" i="25"/>
  <c r="AD5" i="25"/>
  <c r="Y17" i="24"/>
  <c r="W17" i="24"/>
  <c r="Y16" i="24"/>
  <c r="W16" i="24"/>
  <c r="Y15" i="24"/>
  <c r="W15" i="24"/>
  <c r="Y12" i="24"/>
  <c r="W12" i="24"/>
  <c r="Y11" i="24"/>
  <c r="W11" i="24"/>
  <c r="Y10" i="24"/>
  <c r="W10" i="24"/>
  <c r="Y7" i="24"/>
  <c r="W7" i="24"/>
  <c r="Y6" i="24"/>
  <c r="W6" i="24"/>
  <c r="Y5" i="24"/>
  <c r="W5" i="24"/>
  <c r="U11" i="23"/>
  <c r="S11" i="23"/>
  <c r="U9" i="23"/>
  <c r="S9" i="23"/>
  <c r="U6" i="23"/>
  <c r="S6" i="23"/>
  <c r="U36" i="22"/>
  <c r="U34" i="22"/>
  <c r="U29" i="22"/>
  <c r="U25" i="22"/>
  <c r="U23" i="22"/>
  <c r="U20" i="22"/>
  <c r="U18" i="22"/>
  <c r="U15" i="22"/>
  <c r="U13" i="22"/>
  <c r="U34" i="21"/>
  <c r="U32" i="21"/>
  <c r="U29" i="21"/>
  <c r="U27" i="21"/>
  <c r="U24" i="21"/>
  <c r="U22" i="21"/>
  <c r="U19" i="21"/>
  <c r="U17" i="21"/>
  <c r="U14" i="21"/>
  <c r="U12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Q34" authorId="0" shapeId="0" xr:uid="{1348F2D2-8FA0-4A32-BADB-819B5FF8E48D}">
      <text>
        <r>
          <rPr>
            <sz val="10"/>
            <color rgb="FF000000"/>
            <rFont val="Tahoma"/>
            <family val="2"/>
          </rPr>
          <t>This value corresponds to garçons. I had to change it in order to graph it</t>
        </r>
      </text>
    </comment>
    <comment ref="R34" authorId="0" shapeId="0" xr:uid="{CE6C6EE9-929E-450C-929A-FFD889E51187}">
      <text>
        <r>
          <rPr>
            <sz val="10"/>
            <color rgb="FF000000"/>
            <rFont val="Tahoma"/>
            <family val="2"/>
          </rPr>
          <t>These value corresponds to filles. I had to change it in order to graph it</t>
        </r>
      </text>
    </comment>
    <comment ref="Q40" authorId="0" shapeId="0" xr:uid="{64EB3660-5868-4AE0-901B-DCFCCA834DCF}">
      <text>
        <r>
          <rPr>
            <sz val="10"/>
            <color rgb="FF000000"/>
            <rFont val="Tahoma"/>
            <family val="2"/>
          </rPr>
          <t>These value corresponds to filles. I had to change it in order to graph it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Q34" authorId="0" shapeId="0" xr:uid="{82730012-DCFA-44C6-B790-0CA3AC8D4880}">
      <text>
        <r>
          <rPr>
            <sz val="10"/>
            <color rgb="FF000000"/>
            <rFont val="Tahoma"/>
            <family val="2"/>
          </rPr>
          <t>This value corresponds to garçons. I had to change it in order to graph it</t>
        </r>
      </text>
    </comment>
    <comment ref="R34" authorId="0" shapeId="0" xr:uid="{9492E24C-B0B3-498B-8EC7-DBC6816C86E8}">
      <text>
        <r>
          <rPr>
            <sz val="10"/>
            <color rgb="FF000000"/>
            <rFont val="Tahoma"/>
            <family val="2"/>
          </rPr>
          <t>These value corresponds to filles. I had to change it in order to graph it</t>
        </r>
      </text>
    </comment>
    <comment ref="Q40" authorId="0" shapeId="0" xr:uid="{A4CE4FE9-CA3F-48B1-9E62-B182342EF6E2}">
      <text>
        <r>
          <rPr>
            <sz val="10"/>
            <color rgb="FF000000"/>
            <rFont val="Tahoma"/>
            <family val="2"/>
          </rPr>
          <t>These value corresponds to filles. I had to change it in order to graph it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5" authorId="0" shapeId="0" xr:uid="{4A5E4AF4-D669-450A-92BB-F0D6FDF0212D}">
      <text>
        <r>
          <rPr>
            <b/>
            <sz val="10"/>
            <color rgb="FF000000"/>
            <rFont val="Tahoma"/>
            <family val="2"/>
          </rPr>
          <t>Valeur T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Q5" authorId="0" shapeId="0" xr:uid="{EC8A8630-5E64-4744-AFA6-3C5DE5728468}">
      <text>
        <r>
          <rPr>
            <b/>
            <sz val="10"/>
            <color rgb="FF000000"/>
            <rFont val="Tahoma"/>
            <family val="2"/>
          </rPr>
          <t xml:space="preserve">Valeur C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R9" authorId="0" shapeId="0" xr:uid="{860A0292-735C-44C4-B692-6FA305263F65}">
      <text>
        <r>
          <rPr>
            <b/>
            <sz val="10"/>
            <color rgb="FF000000"/>
            <rFont val="Tahoma"/>
            <family val="2"/>
          </rPr>
          <t>Valeur T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S9" authorId="0" shapeId="0" xr:uid="{11B0ED1E-3DC2-4FAA-85D7-1AE2A2E7D287}">
      <text>
        <r>
          <rPr>
            <b/>
            <sz val="10"/>
            <color rgb="FF000000"/>
            <rFont val="Tahoma"/>
            <family val="2"/>
          </rPr>
          <t xml:space="preserve">Valeur C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V11" authorId="0" shapeId="0" xr:uid="{8FFB2D73-04D4-4698-A333-5B999677020F}">
      <text>
        <r>
          <rPr>
            <b/>
            <sz val="10"/>
            <color rgb="FF000000"/>
            <rFont val="Tahoma"/>
            <family val="2"/>
          </rPr>
          <t>Valeur T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W11" authorId="0" shapeId="0" xr:uid="{051D99A0-386F-45EB-AE6C-E08DB1AE469C}">
      <text>
        <r>
          <rPr>
            <b/>
            <sz val="10"/>
            <color rgb="FF000000"/>
            <rFont val="Tahoma"/>
            <family val="2"/>
          </rPr>
          <t xml:space="preserve">Valeur C
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5" authorId="0" shapeId="0" xr:uid="{A5ADEA4A-C409-430A-B0C5-E4F7CECBED98}">
      <text>
        <r>
          <rPr>
            <b/>
            <sz val="10"/>
            <color rgb="FF000000"/>
            <rFont val="Tahoma"/>
            <family val="2"/>
          </rPr>
          <t>Valeur T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Q5" authorId="0" shapeId="0" xr:uid="{11AE316F-E6B8-4BC5-A98A-060D4622C3E8}">
      <text>
        <r>
          <rPr>
            <b/>
            <sz val="10"/>
            <color rgb="FF000000"/>
            <rFont val="Tahoma"/>
            <family val="2"/>
          </rPr>
          <t xml:space="preserve">Valeur C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R9" authorId="0" shapeId="0" xr:uid="{1AD4DC0D-B6D8-4224-97E8-E3084D4A1E4E}">
      <text>
        <r>
          <rPr>
            <b/>
            <sz val="10"/>
            <color rgb="FF000000"/>
            <rFont val="Tahoma"/>
            <family val="2"/>
          </rPr>
          <t>Valeur T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S9" authorId="0" shapeId="0" xr:uid="{02D2DD3D-D588-4562-A0EB-20B0863DE662}">
      <text>
        <r>
          <rPr>
            <b/>
            <sz val="10"/>
            <color rgb="FF000000"/>
            <rFont val="Tahoma"/>
            <family val="2"/>
          </rPr>
          <t xml:space="preserve">Valeur C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V11" authorId="0" shapeId="0" xr:uid="{E9F34DCF-7A2A-4FF8-9D5D-8C7F54628D3E}">
      <text>
        <r>
          <rPr>
            <b/>
            <sz val="10"/>
            <color rgb="FF000000"/>
            <rFont val="Tahoma"/>
            <family val="2"/>
          </rPr>
          <t>Valeur T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W11" authorId="0" shapeId="0" xr:uid="{33EF361E-0420-48F8-A9DA-93CE12E0BE01}">
      <text>
        <r>
          <rPr>
            <b/>
            <sz val="10"/>
            <color rgb="FF000000"/>
            <rFont val="Tahoma"/>
            <family val="2"/>
          </rPr>
          <t xml:space="preserve">Valeur C
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<sst xmlns="http://schemas.openxmlformats.org/spreadsheetml/2006/main" count="304" uniqueCount="166">
  <si>
    <t>Ensemble</t>
  </si>
  <si>
    <t>Filles</t>
  </si>
  <si>
    <t>Garçons</t>
  </si>
  <si>
    <t>Capacité à aider</t>
  </si>
  <si>
    <t>Volonté d' aider</t>
  </si>
  <si>
    <t>Élève LGBTI+</t>
  </si>
  <si>
    <t>Meilleur.e ami.e homosexuel.le</t>
  </si>
  <si>
    <t>Origine sociale modeste</t>
  </si>
  <si>
    <t>Origine sociale élevée</t>
  </si>
  <si>
    <t>Être LGBTI+ n'est pas un choix</t>
  </si>
  <si>
    <t>Être LGBTI+ n'est pas une pathologie</t>
  </si>
  <si>
    <t xml:space="preserve"> </t>
  </si>
  <si>
    <t>Mobilisation contre le harcèlement anti-LGBTI+</t>
  </si>
  <si>
    <t>Compréhension de ce qu'être LGBTI+ signifie</t>
  </si>
  <si>
    <t xml:space="preserve">   </t>
  </si>
  <si>
    <t xml:space="preserve">La population LGBTI+ est diverse     </t>
  </si>
  <si>
    <t xml:space="preserve">            </t>
  </si>
  <si>
    <t xml:space="preserve">                 </t>
  </si>
  <si>
    <t xml:space="preserve">                    </t>
  </si>
  <si>
    <t>Prise de conscience de l'ensemble de ces conséquences pour les victimes</t>
  </si>
  <si>
    <t>Conséquences du harcèlement anti-LGBTI+</t>
  </si>
  <si>
    <t xml:space="preserve">                  </t>
  </si>
  <si>
    <t xml:space="preserve">                            </t>
  </si>
  <si>
    <t>Connaissance des sanctions
 juridiques associées à ce harcèlement</t>
  </si>
  <si>
    <t>Couple homosexuel</t>
  </si>
  <si>
    <t>Attitude à l'égard des personnes LGBTI+ en général</t>
  </si>
  <si>
    <t xml:space="preserve">diff perc </t>
  </si>
  <si>
    <t>pval</t>
  </si>
  <si>
    <t xml:space="preserve">    </t>
  </si>
  <si>
    <t>Collège</t>
  </si>
  <si>
    <t>Lycée</t>
  </si>
  <si>
    <t>C</t>
  </si>
  <si>
    <t>Prise de conscience de l'ensemble des conséquences du harcèlement anti-LGBTI+</t>
  </si>
  <si>
    <t>Ouverture à l'inclusion LGBTI+</t>
  </si>
  <si>
    <t xml:space="preserve">  </t>
  </si>
  <si>
    <t xml:space="preserve">         </t>
  </si>
  <si>
    <t>Attitude à l'égard des personnes LGBTI+</t>
  </si>
  <si>
    <t>Compréhension de ce qu'être LGBT+ signifie</t>
  </si>
  <si>
    <t>Prise de conscience de l'ensemble des conséquences pour les victimes</t>
  </si>
  <si>
    <t xml:space="preserve">       </t>
  </si>
  <si>
    <t>C ensemble</t>
  </si>
  <si>
    <t>T ensemble</t>
  </si>
  <si>
    <t>C origine sociale modeste</t>
  </si>
  <si>
    <t>T origine sociale modeste</t>
  </si>
  <si>
    <t>C origine sociale élevée</t>
  </si>
  <si>
    <t>T origine sociale élevée</t>
  </si>
  <si>
    <t>1 mois après l'intervention (T1)</t>
  </si>
  <si>
    <t>3 mois après l'intervention (T3)</t>
  </si>
  <si>
    <t>T vs C</t>
  </si>
  <si>
    <t>T vs C
(établissements défavorisés)</t>
  </si>
  <si>
    <t>C protechno</t>
  </si>
  <si>
    <t>T protechno</t>
  </si>
  <si>
    <t>C general</t>
  </si>
  <si>
    <t>T general</t>
  </si>
  <si>
    <t>T vs C
(filière professionnelle
ou technologique)</t>
  </si>
  <si>
    <t>Meilleur.e ami.e 
homosexuel.le</t>
  </si>
  <si>
    <t>Être LGBTI+ 
n'est pas un choix</t>
  </si>
  <si>
    <t>Être LGBTI+ 
n'est pas une pathologie</t>
  </si>
  <si>
    <t xml:space="preserve">La population LGBTI+ 
est diverse     </t>
  </si>
  <si>
    <t>Prise de conscience de 
l'ensemble de ces conséquences
 pour les victimes</t>
  </si>
  <si>
    <t xml:space="preserve"> Filles</t>
  </si>
  <si>
    <t xml:space="preserve"> Garçons</t>
  </si>
  <si>
    <t xml:space="preserve"> Personnes homosexuelles ou bisexuelles</t>
  </si>
  <si>
    <t>Parler du sujet LGBTI+ 
avec le personnel scolaire</t>
  </si>
  <si>
    <t xml:space="preserve"> Après l'intervention (T)</t>
  </si>
  <si>
    <t>Couple 
homosexuel</t>
  </si>
  <si>
    <t xml:space="preserve">T vs C          </t>
  </si>
  <si>
    <t xml:space="preserve">T vs C           </t>
  </si>
  <si>
    <t>Élève 
homosexuel.le</t>
  </si>
  <si>
    <t>Élève 
bisexuel.le</t>
  </si>
  <si>
    <t>Élève 
transgenre</t>
  </si>
  <si>
    <t>Être LGBTI+ 
n’est pas une pathologie</t>
  </si>
  <si>
    <t>La population LGBTI+ 
est diverse</t>
  </si>
  <si>
    <t xml:space="preserve"> Sexe féminin à la naissance</t>
  </si>
  <si>
    <t xml:space="preserve"> Sexe masculin à la naissance</t>
  </si>
  <si>
    <t xml:space="preserve"> Ensemble</t>
  </si>
  <si>
    <t xml:space="preserve"> Origine sociale élevée</t>
  </si>
  <si>
    <t xml:space="preserve"> Origine sociale modeste</t>
  </si>
  <si>
    <t xml:space="preserve"> Personnes transgenres</t>
  </si>
  <si>
    <t xml:space="preserve"> Avant l'intervention (C)</t>
  </si>
  <si>
    <t xml:space="preserve">    T3 vs C</t>
  </si>
  <si>
    <t xml:space="preserve">  T1 vs C</t>
  </si>
  <si>
    <t xml:space="preserve"> T vs C
 (établissements
     favorisés)</t>
  </si>
  <si>
    <t xml:space="preserve">            T vs C
        (filière pro. 
        ou techno.)</t>
  </si>
  <si>
    <t xml:space="preserve">               T vs C
            (filière
            générale)</t>
  </si>
  <si>
    <t xml:space="preserve">   Capacité 
   à aider</t>
  </si>
  <si>
    <t xml:space="preserve">        Élève 
        LGBTI+</t>
  </si>
  <si>
    <t xml:space="preserve"> Établissement défavorisés</t>
  </si>
  <si>
    <t xml:space="preserve"> Établissement favorisés</t>
  </si>
  <si>
    <t xml:space="preserve"> Établissements défavorisés</t>
  </si>
  <si>
    <t xml:space="preserve"> Établissements favorisés</t>
  </si>
  <si>
    <t xml:space="preserve"> After intervention (T)</t>
  </si>
  <si>
    <t xml:space="preserve"> Before intervention (C)</t>
  </si>
  <si>
    <t>Awareness of all of the consequences of anti-LGBTI+ harassment</t>
  </si>
  <si>
    <t>Lower secondary school</t>
  </si>
  <si>
    <t>Receptiveness to LGBTI+ inclusion</t>
  </si>
  <si>
    <t>Upper secondary school</t>
  </si>
  <si>
    <t>Talking about LGBTI+ issues with school staff</t>
  </si>
  <si>
    <t>Combined</t>
  </si>
  <si>
    <t xml:space="preserve"> Boys</t>
  </si>
  <si>
    <t xml:space="preserve"> Girls</t>
  </si>
  <si>
    <t xml:space="preserve"> Privileged schools</t>
  </si>
  <si>
    <t xml:space="preserve"> Underprivileged schools</t>
  </si>
  <si>
    <t>Mobilisation against anti-LGBTI+ harassment</t>
  </si>
  <si>
    <t>Willingness to help</t>
  </si>
  <si>
    <t>Capacity to help</t>
  </si>
  <si>
    <t>General attitude towards LGBTI+ people</t>
  </si>
  <si>
    <t>Homosexual couple</t>
  </si>
  <si>
    <t>LGBTI+ student</t>
  </si>
  <si>
    <t>Homosexual best friend</t>
  </si>
  <si>
    <t>Understanding what it means to be LGBTI+</t>
  </si>
  <si>
    <t>Being LGBTI+ 
is not a choice</t>
  </si>
  <si>
    <t>Being LGBTI+ 
is not an illness</t>
  </si>
  <si>
    <t xml:space="preserve">The LGBTI+ population
is diverse     </t>
  </si>
  <si>
    <t>Awareness of the consequences of anti-LGBTI+ harassment</t>
  </si>
  <si>
    <t>Awareness of 
all the repercussions
 on victims</t>
  </si>
  <si>
    <t>Awareness of the legal
 sanctions associated with
 anti-LGBTI+ harassment</t>
  </si>
  <si>
    <t xml:space="preserve"> Transgender individuals</t>
  </si>
  <si>
    <t>Being LGBTI+ is not a choice</t>
  </si>
  <si>
    <t>Being LGBTI+ is not an illness</t>
  </si>
  <si>
    <t>T vs C
(underprivileged schools)</t>
  </si>
  <si>
    <t xml:space="preserve"> T vs C
 (privileged
     schools)</t>
  </si>
  <si>
    <t xml:space="preserve">               T vs C
            (general
            pathway)</t>
  </si>
  <si>
    <t xml:space="preserve">            T vs C
      (voc. or tech.
        pathway)</t>
  </si>
  <si>
    <t xml:space="preserve"> Assigned female at birth</t>
  </si>
  <si>
    <t xml:space="preserve"> Assigned male at birth</t>
  </si>
  <si>
    <t>Homosexual 
couple</t>
  </si>
  <si>
    <t>Homosexual 
student</t>
  </si>
  <si>
    <t>Bisexual 
student</t>
  </si>
  <si>
    <t>Transgender 
student</t>
  </si>
  <si>
    <t>Homosexual 
best friend</t>
  </si>
  <si>
    <t>The LGBTI+ population
is diverse</t>
  </si>
  <si>
    <t xml:space="preserve">   Capacity 
   to help</t>
  </si>
  <si>
    <t xml:space="preserve">        LGBTI+ 
        student</t>
  </si>
  <si>
    <t>Attitude towards LGBTI+ people</t>
  </si>
  <si>
    <t>Awareness of all the repercussions on victims</t>
  </si>
  <si>
    <t>Consequences of anti-LGBTI+ harassment</t>
  </si>
  <si>
    <t>Graphique 1. En l’absence d’intervention de SOS homophobie, l’ouverture des élèves à l’inclusion LGBTI+ est limitée, et plus forte chez les filles et chez les élèves issus d’établissements favorisés</t>
  </si>
  <si>
    <t>Partie A : Part des élèves présentant une attitude favorable à l’égard des personnes LGBTI+</t>
  </si>
  <si>
    <t>Figure 1. Without SOS homophobie’s involvement, student receptiveness to LGBTI+ inclusion is limited, and higher among girls and students from privileged schools</t>
  </si>
  <si>
    <t>Part A: Share of students with positive attitudes towards LGBTI+ people</t>
  </si>
  <si>
    <t>Partie B : Part des élèves comprenant ce qu’être LGBTI+ signifie et les conséquences du harcèlement anti-LGBTI+</t>
  </si>
  <si>
    <t>Part B: Share of students who understand what it means to be LGBTI+ and the consequences of anti-LGBTI+ harassment</t>
  </si>
  <si>
    <t>Graphique 2. Les personnes transgenres sont moins bien acceptées que les personnes homosexuelles ou bisexuelles en l’absence d’intervention</t>
  </si>
  <si>
    <t>Différence entre la part des élèves ouverts à l’inclusion des personnes homosexuelles ou bisexuelles et la part des élèves ouverts à l’inclusion des personnes transgenres</t>
  </si>
  <si>
    <t>Figure 2. Without intervention, transgender individuals are less accepted than homosexual or bisexual individuals</t>
  </si>
  <si>
    <t>Difference between the share of students receptive to the inclusion of homosexual or bisexual individuals and the share of students receptive to the inclusion of transgender individuals</t>
  </si>
  <si>
    <t>Graphique 3. L’impact positif de l’intervention de SOS homophobie prévaut dans les collèges comme dans les lycées, et persiste trois mois après l’intervention</t>
  </si>
  <si>
    <t>Différence dans la part des élèves bienveillants à l’égard des personnes LGBTI+, selon qu’ils ont été exposés (groupe de traitement) ou non (groupe de contrôle) à l’intervention de SOS homophobie</t>
  </si>
  <si>
    <t>Figure 3. The positive impact of SOS homophobie's involvement applies to both lower and upper secondary schools, and continues three months after the session</t>
  </si>
  <si>
    <t>Difference in the share of students who are kind to LGBTI+ people, based on whether they were exposed (treatment group) or not (control group) to SOS homophobie's involvement</t>
  </si>
  <si>
    <t>Graphique 4. L’intervention de SOS homophobie révèle aux collégiens ainsi qu’aux lycéens à l’origine sociale modeste une norme de classe plus négative que ce qu’ils anticipaient</t>
  </si>
  <si>
    <t>Différence dans la part des élèves qui considèrent leur classe comme bienveillante à l’égard des personnes LGBTI+ selon qu’ils ont été exposés (groupe de traitement) ou non (groupe de contrôle) à l’intervention de SOS homophobie</t>
  </si>
  <si>
    <t>Graphique A1. Les personnes LGBTI+ dont le sexe à la naissance est masculin sont plus négativement perçues que les autres en l’absence d’intervention</t>
  </si>
  <si>
    <t>Variation de la part des élèves ouverts à l’inclusion des personnes LGBTI+, selon que ces personnes LGBTI+ sont de sexe féminin à la naissance (femmes homosexuelles ou bisexuelles et hommes transgenres) ou de sexe masculin à la naissance (hommes homosexuels ou bisexuels et femmes transgenres)</t>
  </si>
  <si>
    <t>Figure A1. In the absence of intervention, there is a more negative perception of LGBTI+ people who were assigned male at birth than other groups</t>
  </si>
  <si>
    <t>Figure A2. Focus on the positive impact of SOS homophobie's involvement in upper secondary schools</t>
  </si>
  <si>
    <t>Difference in the proportion of upper secondary school students receptive to LGBTI+ inclusion, depending on whether they attended a session by SOS homophobie (treatment group) or not (control group)</t>
  </si>
  <si>
    <t>Difference in the share of pupils who consider their class to be LGBTI+ friendly based on whether they were exposed (treatment group) to SOS homophobie's intervention or not (control group)</t>
  </si>
  <si>
    <t>http://oe.cd/lgbti-rct2023-fr</t>
  </si>
  <si>
    <t>http://oe.cd/lgbti-rct2023</t>
  </si>
  <si>
    <t>Graphique A2. Zoom sur l’impact positif de l’intervention de SOS homophobie dans les lycées</t>
  </si>
  <si>
    <t>Différence dans la part des lycéens ouverts à l’inclusion LGBTI+, selon qu’ils ont été exposés (groupe de traitement) ou non (groupe de contrôle) à l’intervention de SOS homophobie</t>
  </si>
  <si>
    <t xml:space="preserve"> Homosexual or bisexual individuals</t>
  </si>
  <si>
    <t>Figure 4. SOS homophobie's session reveals a more negative class norm than expected to lower secondary school students and to upper secondary school students from modest social backgrounds</t>
  </si>
  <si>
    <t>Variation in the share of students who are receptive to the inclusion of LGBTI+ people, depending on whether the said LGBTI+ people were assigned female at birth (homosexual or bisexual women and transgender men) or male at birth (homosexual or bisexual men and transgender women)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</si>
</sst>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2"/>
      <color rgb="FF222222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/>
    <xf numFmtId="164" fontId="0" fillId="0" borderId="0" xfId="0" applyNumberFormat="1"/>
    <xf numFmtId="1" fontId="0" fillId="0" borderId="0" xfId="0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Alignment="1">
      <alignment wrapText="1"/>
    </xf>
    <xf numFmtId="10" fontId="0" fillId="0" borderId="0" xfId="0" applyNumberFormat="1"/>
    <xf numFmtId="9" fontId="0" fillId="0" borderId="0" xfId="0" applyNumberForma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9" fontId="0" fillId="0" borderId="0" xfId="0" applyNumberFormat="1" applyAlignment="1">
      <alignment horizontal="right"/>
    </xf>
    <xf numFmtId="0" fontId="4" fillId="0" borderId="0" xfId="0" applyFont="1" applyAlignment="1">
      <alignment horizontal="center" wrapText="1"/>
    </xf>
    <xf numFmtId="0" fontId="0" fillId="0" borderId="0" xfId="0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4" fillId="0" borderId="0" xfId="0" applyFont="1" applyFill="1" applyAlignment="1">
      <alignment horizontal="left" wrapText="1"/>
    </xf>
    <xf numFmtId="0" fontId="0" fillId="0" borderId="0" xfId="0" applyFill="1"/>
    <xf numFmtId="0" fontId="6" fillId="0" borderId="0" xfId="0" applyFont="1"/>
    <xf numFmtId="0" fontId="0" fillId="0" borderId="0" xfId="0" applyAlignment="1">
      <alignment horizontal="left" vertical="top" wrapText="1"/>
    </xf>
    <xf numFmtId="0" fontId="7" fillId="0" borderId="0" xfId="1" applyAlignment="1">
      <alignment horizontal="left" vertical="top" wrapText="1"/>
    </xf>
    <xf numFmtId="0" fontId="7" fillId="0" borderId="0" xfId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7" fillId="0" borderId="0" xfId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A189D"/>
      <color rgb="FFCC0099"/>
      <color rgb="FFE6B4D6"/>
      <color rgb="FFEAEAEA"/>
      <color rgb="FFC7B2D6"/>
      <color rgb="FF8B73B3"/>
      <color rgb="FFB06CDE"/>
      <color rgb="FF9C4174"/>
      <color rgb="FFB08CC8"/>
      <color rgb="FF9965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63242770809425E-2"/>
          <c:y val="0.12033867573309075"/>
          <c:w val="0.95771263022979225"/>
          <c:h val="0.7387366491594875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'1.A.Attitude-FR'!$R$10</c:f>
              <c:strCache>
                <c:ptCount val="1"/>
                <c:pt idx="0">
                  <c:v> Filles</c:v>
                </c:pt>
              </c:strCache>
            </c:strRef>
          </c:tx>
          <c:spPr>
            <a:solidFill>
              <a:srgbClr val="8B73B3"/>
            </a:solidFill>
            <a:ln w="95250">
              <a:solidFill>
                <a:srgbClr val="8B73B3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4.5754212641035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5A-45B7-874C-73DF2CA8C4BD}"/>
                </c:ext>
              </c:extLst>
            </c:dLbl>
            <c:dLbl>
              <c:idx val="6"/>
              <c:layout>
                <c:manualLayout>
                  <c:x val="0"/>
                  <c:y val="4.92217439880651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5A-45B7-874C-73DF2CA8C4BD}"/>
                </c:ext>
              </c:extLst>
            </c:dLbl>
            <c:dLbl>
              <c:idx val="11"/>
              <c:layout>
                <c:manualLayout>
                  <c:x val="-5.2871799276621329E-17"/>
                  <c:y val="4.9221743988065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5A-45B7-874C-73DF2CA8C4BD}"/>
                </c:ext>
              </c:extLst>
            </c:dLbl>
            <c:dLbl>
              <c:idx val="16"/>
              <c:layout>
                <c:manualLayout>
                  <c:x val="0"/>
                  <c:y val="4.92217439880651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5A-45B7-874C-73DF2CA8C4BD}"/>
                </c:ext>
              </c:extLst>
            </c:dLbl>
            <c:dLbl>
              <c:idx val="21"/>
              <c:layout>
                <c:manualLayout>
                  <c:x val="-1.0574359855324266E-16"/>
                  <c:y val="4.57542126410356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65A-45B7-874C-73DF2CA8C4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'1.A.Attitude-FR'!$N$11:$O$35</c:f>
              <c:multiLvlStrCache>
                <c:ptCount val="25"/>
                <c:lvl>
                  <c:pt idx="2">
                    <c:v>Volonté d' aider</c:v>
                  </c:pt>
                  <c:pt idx="5">
                    <c:v> </c:v>
                  </c:pt>
                  <c:pt idx="7">
                    <c:v>Capacité à aider</c:v>
                  </c:pt>
                  <c:pt idx="12">
                    <c:v>Couple homosexuel</c:v>
                  </c:pt>
                  <c:pt idx="17">
                    <c:v>Élève LGBTI+</c:v>
                  </c:pt>
                  <c:pt idx="22">
                    <c:v>Meilleur.e ami.e 
homosexuel.le</c:v>
                  </c:pt>
                  <c:pt idx="23">
                    <c:v> </c:v>
                  </c:pt>
                  <c:pt idx="24">
                    <c:v> </c:v>
                  </c:pt>
                </c:lvl>
                <c:lvl>
                  <c:pt idx="0">
                    <c:v>Mobilisation contre le harcèlement anti-LGBTI+</c:v>
                  </c:pt>
                  <c:pt idx="10">
                    <c:v>Attitude à l'égard des personnes LGBTI+ en général</c:v>
                  </c:pt>
                </c:lvl>
              </c:multiLvlStrCache>
            </c:multiLvlStrRef>
          </c:cat>
          <c:val>
            <c:numRef>
              <c:f>'1.A.Attitude-FR'!$R$11:$R$35</c:f>
              <c:numCache>
                <c:formatCode>0</c:formatCode>
                <c:ptCount val="25"/>
                <c:pt idx="1">
                  <c:v>90.472999999999999</c:v>
                </c:pt>
                <c:pt idx="6">
                  <c:v>32.088999999999999</c:v>
                </c:pt>
                <c:pt idx="11">
                  <c:v>58.101999999999997</c:v>
                </c:pt>
                <c:pt idx="16">
                  <c:v>72.308000000000007</c:v>
                </c:pt>
                <c:pt idx="21">
                  <c:v>80.983999999999995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B-42F4-8E58-E9B823D95DB9}"/>
            </c:ext>
          </c:extLst>
        </c:ser>
        <c:ser>
          <c:idx val="1"/>
          <c:order val="2"/>
          <c:tx>
            <c:strRef>
              <c:f>'1.A.Attitude-FR'!$Q$10</c:f>
              <c:strCache>
                <c:ptCount val="1"/>
                <c:pt idx="0">
                  <c:v> Garçons</c:v>
                </c:pt>
              </c:strCache>
            </c:strRef>
          </c:tx>
          <c:spPr>
            <a:solidFill>
              <a:srgbClr val="6A189D"/>
            </a:solidFill>
            <a:ln w="95250">
              <a:solidFill>
                <a:srgbClr val="6A189D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1.1213674274801386E-5"/>
                  <c:y val="4.92368511816146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5A-45B7-874C-73DF2CA8C4BD}"/>
                </c:ext>
              </c:extLst>
            </c:dLbl>
            <c:dLbl>
              <c:idx val="6"/>
              <c:layout>
                <c:manualLayout>
                  <c:x val="1.441974819713408E-3"/>
                  <c:y val="4.57542126410356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5A-45B7-874C-73DF2CA8C4BD}"/>
                </c:ext>
              </c:extLst>
            </c:dLbl>
            <c:dLbl>
              <c:idx val="11"/>
              <c:layout>
                <c:manualLayout>
                  <c:x val="0"/>
                  <c:y val="4.5754212641035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5A-45B7-874C-73DF2CA8C4BD}"/>
                </c:ext>
              </c:extLst>
            </c:dLbl>
            <c:dLbl>
              <c:idx val="16"/>
              <c:layout>
                <c:manualLayout>
                  <c:x val="-1.0574359855324266E-16"/>
                  <c:y val="4.9221743988065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65A-45B7-874C-73DF2CA8C4BD}"/>
                </c:ext>
              </c:extLst>
            </c:dLbl>
            <c:dLbl>
              <c:idx val="21"/>
              <c:layout>
                <c:manualLayout>
                  <c:x val="0"/>
                  <c:y val="5.27044195397530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65A-45B7-874C-73DF2CA8C4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'1.A.Attitude-FR'!$N$11:$O$35</c:f>
              <c:multiLvlStrCache>
                <c:ptCount val="25"/>
                <c:lvl>
                  <c:pt idx="2">
                    <c:v>Volonté d' aider</c:v>
                  </c:pt>
                  <c:pt idx="5">
                    <c:v> </c:v>
                  </c:pt>
                  <c:pt idx="7">
                    <c:v>Capacité à aider</c:v>
                  </c:pt>
                  <c:pt idx="12">
                    <c:v>Couple homosexuel</c:v>
                  </c:pt>
                  <c:pt idx="17">
                    <c:v>Élève LGBTI+</c:v>
                  </c:pt>
                  <c:pt idx="22">
                    <c:v>Meilleur.e ami.e 
homosexuel.le</c:v>
                  </c:pt>
                  <c:pt idx="23">
                    <c:v> </c:v>
                  </c:pt>
                  <c:pt idx="24">
                    <c:v> </c:v>
                  </c:pt>
                </c:lvl>
                <c:lvl>
                  <c:pt idx="0">
                    <c:v>Mobilisation contre le harcèlement anti-LGBTI+</c:v>
                  </c:pt>
                  <c:pt idx="10">
                    <c:v>Attitude à l'égard des personnes LGBTI+ en général</c:v>
                  </c:pt>
                </c:lvl>
              </c:multiLvlStrCache>
            </c:multiLvlStrRef>
          </c:cat>
          <c:val>
            <c:numRef>
              <c:f>'1.A.Attitude-FR'!$Q$11:$Q$35</c:f>
              <c:numCache>
                <c:formatCode>0</c:formatCode>
                <c:ptCount val="25"/>
                <c:pt idx="1">
                  <c:v>78.210000000000008</c:v>
                </c:pt>
                <c:pt idx="6">
                  <c:v>23.335999999999999</c:v>
                </c:pt>
                <c:pt idx="11">
                  <c:v>45.011000000000003</c:v>
                </c:pt>
                <c:pt idx="16">
                  <c:v>54.177999999999997</c:v>
                </c:pt>
                <c:pt idx="21">
                  <c:v>59.070999999999998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9B-42F4-8E58-E9B823D95DB9}"/>
            </c:ext>
          </c:extLst>
        </c:ser>
        <c:ser>
          <c:idx val="4"/>
          <c:order val="3"/>
          <c:tx>
            <c:strRef>
              <c:f>'1.A.Attitude-FR'!$T$10</c:f>
              <c:strCache>
                <c:ptCount val="1"/>
                <c:pt idx="0">
                  <c:v> Établissements favorisés</c:v>
                </c:pt>
              </c:strCache>
            </c:strRef>
          </c:tx>
          <c:spPr>
            <a:solidFill>
              <a:srgbClr val="C7B2D6"/>
            </a:solidFill>
            <a:ln w="95250">
              <a:solidFill>
                <a:srgbClr val="C7B2D6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4.57542126410356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5A-45B7-874C-73DF2CA8C4BD}"/>
                </c:ext>
              </c:extLst>
            </c:dLbl>
            <c:dLbl>
              <c:idx val="8"/>
              <c:layout>
                <c:manualLayout>
                  <c:x val="0"/>
                  <c:y val="4.22866812940062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5A-45B7-874C-73DF2CA8C4BD}"/>
                </c:ext>
              </c:extLst>
            </c:dLbl>
            <c:dLbl>
              <c:idx val="13"/>
              <c:layout>
                <c:manualLayout>
                  <c:x val="0"/>
                  <c:y val="4.22866812940061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5A-45B7-874C-73DF2CA8C4BD}"/>
                </c:ext>
              </c:extLst>
            </c:dLbl>
            <c:dLbl>
              <c:idx val="18"/>
              <c:layout>
                <c:manualLayout>
                  <c:x val="0"/>
                  <c:y val="4.57542126410356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65A-45B7-874C-73DF2CA8C4BD}"/>
                </c:ext>
              </c:extLst>
            </c:dLbl>
            <c:dLbl>
              <c:idx val="23"/>
              <c:layout>
                <c:manualLayout>
                  <c:x val="0"/>
                  <c:y val="4.92217439880651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65A-45B7-874C-73DF2CA8C4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'1.A.Attitude-FR'!$N$11:$O$35</c:f>
              <c:multiLvlStrCache>
                <c:ptCount val="25"/>
                <c:lvl>
                  <c:pt idx="2">
                    <c:v>Volonté d' aider</c:v>
                  </c:pt>
                  <c:pt idx="5">
                    <c:v> </c:v>
                  </c:pt>
                  <c:pt idx="7">
                    <c:v>Capacité à aider</c:v>
                  </c:pt>
                  <c:pt idx="12">
                    <c:v>Couple homosexuel</c:v>
                  </c:pt>
                  <c:pt idx="17">
                    <c:v>Élève LGBTI+</c:v>
                  </c:pt>
                  <c:pt idx="22">
                    <c:v>Meilleur.e ami.e 
homosexuel.le</c:v>
                  </c:pt>
                  <c:pt idx="23">
                    <c:v> </c:v>
                  </c:pt>
                  <c:pt idx="24">
                    <c:v> </c:v>
                  </c:pt>
                </c:lvl>
                <c:lvl>
                  <c:pt idx="0">
                    <c:v>Mobilisation contre le harcèlement anti-LGBTI+</c:v>
                  </c:pt>
                  <c:pt idx="10">
                    <c:v>Attitude à l'égard des personnes LGBTI+ en général</c:v>
                  </c:pt>
                </c:lvl>
              </c:multiLvlStrCache>
            </c:multiLvlStrRef>
          </c:cat>
          <c:val>
            <c:numRef>
              <c:f>'1.A.Attitude-FR'!$T$11:$T$35</c:f>
              <c:numCache>
                <c:formatCode>0</c:formatCode>
                <c:ptCount val="25"/>
                <c:pt idx="3">
                  <c:v>85.775000000000006</c:v>
                </c:pt>
                <c:pt idx="8">
                  <c:v>29.28</c:v>
                </c:pt>
                <c:pt idx="13">
                  <c:v>54.322000000000003</c:v>
                </c:pt>
                <c:pt idx="18">
                  <c:v>66.244</c:v>
                </c:pt>
                <c:pt idx="23">
                  <c:v>74.742999999999995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9B-42F4-8E58-E9B823D95DB9}"/>
            </c:ext>
          </c:extLst>
        </c:ser>
        <c:ser>
          <c:idx val="3"/>
          <c:order val="4"/>
          <c:tx>
            <c:strRef>
              <c:f>'1.A.Attitude-FR'!$S$10</c:f>
              <c:strCache>
                <c:ptCount val="1"/>
                <c:pt idx="0">
                  <c:v> Établissements défavorisés</c:v>
                </c:pt>
              </c:strCache>
            </c:strRef>
          </c:tx>
          <c:spPr>
            <a:solidFill>
              <a:srgbClr val="B06CDE"/>
            </a:solidFill>
            <a:ln w="95250">
              <a:solidFill>
                <a:srgbClr val="B06CDE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6.65828789221614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5A-45B7-874C-73DF2CA8C4BD}"/>
                </c:ext>
              </c:extLst>
            </c:dLbl>
            <c:dLbl>
              <c:idx val="8"/>
              <c:layout>
                <c:manualLayout>
                  <c:x val="0"/>
                  <c:y val="5.61588903781253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5A-45B7-874C-73DF2CA8C4BD}"/>
                </c:ext>
              </c:extLst>
            </c:dLbl>
            <c:dLbl>
              <c:idx val="13"/>
              <c:layout>
                <c:manualLayout>
                  <c:x val="0"/>
                  <c:y val="4.92346682616535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5A-45B7-874C-73DF2CA8C4BD}"/>
                </c:ext>
              </c:extLst>
            </c:dLbl>
            <c:dLbl>
              <c:idx val="18"/>
              <c:layout>
                <c:manualLayout>
                  <c:x val="1.1213674274801386E-5"/>
                  <c:y val="5.27085125146801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65A-45B7-874C-73DF2CA8C4BD}"/>
                </c:ext>
              </c:extLst>
            </c:dLbl>
            <c:dLbl>
              <c:idx val="23"/>
              <c:layout>
                <c:manualLayout>
                  <c:x val="1.065668162908917E-16"/>
                  <c:y val="5.27235200894124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65A-45B7-874C-73DF2CA8C4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'1.A.Attitude-FR'!$N$11:$O$35</c:f>
              <c:multiLvlStrCache>
                <c:ptCount val="25"/>
                <c:lvl>
                  <c:pt idx="2">
                    <c:v>Volonté d' aider</c:v>
                  </c:pt>
                  <c:pt idx="5">
                    <c:v> </c:v>
                  </c:pt>
                  <c:pt idx="7">
                    <c:v>Capacité à aider</c:v>
                  </c:pt>
                  <c:pt idx="12">
                    <c:v>Couple homosexuel</c:v>
                  </c:pt>
                  <c:pt idx="17">
                    <c:v>Élève LGBTI+</c:v>
                  </c:pt>
                  <c:pt idx="22">
                    <c:v>Meilleur.e ami.e 
homosexuel.le</c:v>
                  </c:pt>
                  <c:pt idx="23">
                    <c:v> </c:v>
                  </c:pt>
                  <c:pt idx="24">
                    <c:v> </c:v>
                  </c:pt>
                </c:lvl>
                <c:lvl>
                  <c:pt idx="0">
                    <c:v>Mobilisation contre le harcèlement anti-LGBTI+</c:v>
                  </c:pt>
                  <c:pt idx="10">
                    <c:v>Attitude à l'égard des personnes LGBTI+ en général</c:v>
                  </c:pt>
                </c:lvl>
              </c:multiLvlStrCache>
            </c:multiLvlStrRef>
          </c:cat>
          <c:val>
            <c:numRef>
              <c:f>'1.A.Attitude-FR'!$S$11:$S$35</c:f>
              <c:numCache>
                <c:formatCode>0</c:formatCode>
                <c:ptCount val="25"/>
                <c:pt idx="3">
                  <c:v>82.742000000000004</c:v>
                </c:pt>
                <c:pt idx="8">
                  <c:v>26.283000000000001</c:v>
                </c:pt>
                <c:pt idx="13">
                  <c:v>47.933999999999997</c:v>
                </c:pt>
                <c:pt idx="18">
                  <c:v>59.606999999999999</c:v>
                </c:pt>
                <c:pt idx="23">
                  <c:v>64.394000000000005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9B-42F4-8E58-E9B823D95DB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30"/>
        <c:axId val="1510714816"/>
        <c:axId val="1182104047"/>
      </c:barChart>
      <c:lineChart>
        <c:grouping val="standard"/>
        <c:varyColors val="0"/>
        <c:ser>
          <c:idx val="0"/>
          <c:order val="0"/>
          <c:tx>
            <c:strRef>
              <c:f>'1.A.Attitude-FR'!$P$10</c:f>
              <c:strCache>
                <c:ptCount val="1"/>
                <c:pt idx="0">
                  <c:v> Ensemble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'1.A.Attitude-FR'!$N$11:$O$35</c:f>
              <c:multiLvlStrCache>
                <c:ptCount val="25"/>
                <c:lvl>
                  <c:pt idx="2">
                    <c:v>Volonté d' aider</c:v>
                  </c:pt>
                  <c:pt idx="5">
                    <c:v> </c:v>
                  </c:pt>
                  <c:pt idx="7">
                    <c:v>Capacité à aider</c:v>
                  </c:pt>
                  <c:pt idx="12">
                    <c:v>Couple homosexuel</c:v>
                  </c:pt>
                  <c:pt idx="17">
                    <c:v>Élève LGBTI+</c:v>
                  </c:pt>
                  <c:pt idx="22">
                    <c:v>Meilleur.e ami.e 
homosexuel.le</c:v>
                  </c:pt>
                  <c:pt idx="23">
                    <c:v> </c:v>
                  </c:pt>
                  <c:pt idx="24">
                    <c:v> </c:v>
                  </c:pt>
                </c:lvl>
                <c:lvl>
                  <c:pt idx="0">
                    <c:v>Mobilisation contre le harcèlement anti-LGBTI+</c:v>
                  </c:pt>
                  <c:pt idx="10">
                    <c:v>Attitude à l'égard des personnes LGBTI+ en général</c:v>
                  </c:pt>
                </c:lvl>
              </c:multiLvlStrCache>
            </c:multiLvlStrRef>
          </c:cat>
          <c:val>
            <c:numRef>
              <c:f>'1.A.Attitude-FR'!$P$11:$P$35</c:f>
              <c:numCache>
                <c:formatCode>0</c:formatCode>
                <c:ptCount val="25"/>
                <c:pt idx="2">
                  <c:v>84.515000000000001</c:v>
                </c:pt>
                <c:pt idx="5" formatCode="General">
                  <c:v>0</c:v>
                </c:pt>
                <c:pt idx="7">
                  <c:v>27.99</c:v>
                </c:pt>
                <c:pt idx="12">
                  <c:v>51.603000000000002</c:v>
                </c:pt>
                <c:pt idx="15" formatCode="General">
                  <c:v>0</c:v>
                </c:pt>
                <c:pt idx="17">
                  <c:v>63.353999999999999</c:v>
                </c:pt>
                <c:pt idx="20" formatCode="General">
                  <c:v>0</c:v>
                </c:pt>
                <c:pt idx="22">
                  <c:v>70.248999999999995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9B-42F4-8E58-E9B823D95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0714816"/>
        <c:axId val="1182104047"/>
      </c:lineChart>
      <c:catAx>
        <c:axId val="1510714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4020202020204" pitchFamily="34" charset="0"/>
                <a:ea typeface="+mn-ea"/>
                <a:cs typeface="Arial Narrow" panose="020B0604020202020204" pitchFamily="34" charset="0"/>
              </a:defRPr>
            </a:pPr>
            <a:endParaRPr lang="en-US"/>
          </a:p>
        </c:txPr>
        <c:crossAx val="1182104047"/>
        <c:crosses val="autoZero"/>
        <c:auto val="1"/>
        <c:lblAlgn val="ctr"/>
        <c:lblOffset val="100"/>
        <c:noMultiLvlLbl val="0"/>
      </c:catAx>
      <c:valAx>
        <c:axId val="118210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3755232439393564E-2"/>
              <c:y val="4.45578756305184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0714816"/>
        <c:crosses val="autoZero"/>
        <c:crossBetween val="between"/>
      </c:valAx>
      <c:spPr>
        <a:solidFill>
          <a:srgbClr val="EAEAEA"/>
        </a:solidFill>
        <a:ln>
          <a:solidFill>
            <a:schemeClr val="bg2">
              <a:lumMod val="50000"/>
            </a:schemeClr>
          </a:solidFill>
        </a:ln>
        <a:effectLst/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21245690459108421"/>
          <c:y val="1.6180588573570066E-2"/>
          <c:w val="0.75497157720026609"/>
          <c:h val="7.5215942562390989E-2"/>
        </c:manualLayout>
      </c:layout>
      <c:overlay val="0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4020202020204" pitchFamily="34" charset="0"/>
              <a:ea typeface="+mn-ea"/>
              <a:cs typeface="Arial Narrow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95973077514455E-2"/>
          <c:y val="0.11543671397850268"/>
          <c:w val="0.91726225150471385"/>
          <c:h val="0.69139915644009642"/>
        </c:manualLayout>
      </c:layout>
      <c:barChart>
        <c:barDir val="col"/>
        <c:grouping val="clustered"/>
        <c:varyColors val="0"/>
        <c:ser>
          <c:idx val="10"/>
          <c:order val="0"/>
          <c:tx>
            <c:strRef>
              <c:f>'4.ATE3bis-EN'!$Z$3</c:f>
              <c:strCache>
                <c:ptCount val="1"/>
                <c:pt idx="0">
                  <c:v> Before intervention (C)</c:v>
                </c:pt>
              </c:strCache>
            </c:strRef>
          </c:tx>
          <c:spPr>
            <a:solidFill>
              <a:srgbClr val="CC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'4.ATE3bis-EN'!$N$4:$O$13</c:f>
              <c:multiLvlStrCache>
                <c:ptCount val="10"/>
                <c:lvl>
                  <c:pt idx="1">
                    <c:v>T vs C          </c:v>
                  </c:pt>
                  <c:pt idx="2">
                    <c:v>  </c:v>
                  </c:pt>
                  <c:pt idx="4">
                    <c:v>T vs C           </c:v>
                  </c:pt>
                  <c:pt idx="5">
                    <c:v>T vs C
(underprivileged schools)</c:v>
                  </c:pt>
                  <c:pt idx="6">
                    <c:v> T vs C
 (privileged
     schools)</c:v>
                  </c:pt>
                  <c:pt idx="7">
                    <c:v>            T vs C
      (voc. or tech.
        pathway)</c:v>
                  </c:pt>
                  <c:pt idx="8">
                    <c:v>               T vs C
            (general
            pathway)</c:v>
                  </c:pt>
                  <c:pt idx="9">
                    <c:v>    </c:v>
                  </c:pt>
                </c:lvl>
                <c:lvl>
                  <c:pt idx="0">
                    <c:v>Lower secondary school</c:v>
                  </c:pt>
                  <c:pt idx="3">
                    <c:v>Upper secondary school</c:v>
                  </c:pt>
                </c:lvl>
              </c:multiLvlStrCache>
            </c:multiLvlStrRef>
          </c:cat>
          <c:val>
            <c:numRef>
              <c:f>'4.ATE3bis-EN'!$Z$4:$Z$13</c:f>
              <c:numCache>
                <c:formatCode>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0320-43B7-8EA5-5385C159958E}"/>
            </c:ext>
          </c:extLst>
        </c:ser>
        <c:ser>
          <c:idx val="11"/>
          <c:order val="1"/>
          <c:tx>
            <c:strRef>
              <c:f>'4.ATE3bis-EN'!$AA$3</c:f>
              <c:strCache>
                <c:ptCount val="1"/>
                <c:pt idx="0">
                  <c:v> After intervention (T)</c:v>
                </c:pt>
              </c:strCache>
            </c:strRef>
          </c:tx>
          <c:spPr>
            <a:solidFill>
              <a:srgbClr val="E6B4D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'4.ATE3bis-EN'!$N$4:$O$13</c:f>
              <c:multiLvlStrCache>
                <c:ptCount val="10"/>
                <c:lvl>
                  <c:pt idx="1">
                    <c:v>T vs C          </c:v>
                  </c:pt>
                  <c:pt idx="2">
                    <c:v>  </c:v>
                  </c:pt>
                  <c:pt idx="4">
                    <c:v>T vs C           </c:v>
                  </c:pt>
                  <c:pt idx="5">
                    <c:v>T vs C
(underprivileged schools)</c:v>
                  </c:pt>
                  <c:pt idx="6">
                    <c:v> T vs C
 (privileged
     schools)</c:v>
                  </c:pt>
                  <c:pt idx="7">
                    <c:v>            T vs C
      (voc. or tech.
        pathway)</c:v>
                  </c:pt>
                  <c:pt idx="8">
                    <c:v>               T vs C
            (general
            pathway)</c:v>
                  </c:pt>
                  <c:pt idx="9">
                    <c:v>    </c:v>
                  </c:pt>
                </c:lvl>
                <c:lvl>
                  <c:pt idx="0">
                    <c:v>Lower secondary school</c:v>
                  </c:pt>
                  <c:pt idx="3">
                    <c:v>Upper secondary school</c:v>
                  </c:pt>
                </c:lvl>
              </c:multiLvlStrCache>
            </c:multiLvlStrRef>
          </c:cat>
          <c:val>
            <c:numRef>
              <c:f>'4.ATE3bis-EN'!$AA$4:$AA$13</c:f>
              <c:numCache>
                <c:formatCode>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0320-43B7-8EA5-5385C159958E}"/>
            </c:ext>
          </c:extLst>
        </c:ser>
        <c:ser>
          <c:idx val="4"/>
          <c:order val="2"/>
          <c:tx>
            <c:strRef>
              <c:f>'4.ATE3bis-EN'!$Q$3</c:f>
              <c:strCache>
                <c:ptCount val="1"/>
                <c:pt idx="0">
                  <c:v>T ensemble</c:v>
                </c:pt>
              </c:strCache>
            </c:strRef>
          </c:tx>
          <c:spPr>
            <a:solidFill>
              <a:srgbClr val="E6B4D6"/>
            </a:solidFill>
            <a:ln w="95250">
              <a:solidFill>
                <a:srgbClr val="E6B4D6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C0099"/>
              </a:solidFill>
              <a:ln w="95250">
                <a:solidFill>
                  <a:srgbClr val="CC009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20-43B7-8EA5-5385C159958E}"/>
              </c:ext>
            </c:extLst>
          </c:dPt>
          <c:dPt>
            <c:idx val="4"/>
            <c:invertIfNegative val="0"/>
            <c:bubble3D val="0"/>
            <c:spPr>
              <a:solidFill>
                <a:srgbClr val="E6B4D6"/>
              </a:solidFill>
              <a:ln w="95250">
                <a:solidFill>
                  <a:srgbClr val="E6B4D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320-43B7-8EA5-5385C159958E}"/>
              </c:ext>
            </c:extLst>
          </c:dPt>
          <c:dLbls>
            <c:dLbl>
              <c:idx val="1"/>
              <c:layout>
                <c:manualLayout>
                  <c:x val="7.280755398900024E-4"/>
                  <c:y val="4.14354049900369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20-43B7-8EA5-5385C159958E}"/>
                </c:ext>
              </c:extLst>
            </c:dLbl>
            <c:dLbl>
              <c:idx val="4"/>
              <c:layout>
                <c:manualLayout>
                  <c:x val="-1.0475408409159766E-16"/>
                  <c:y val="3.68316277172903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20-43B7-8EA5-5385C15995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'4.ATE3bis-EN'!$N$4:$O$13</c:f>
              <c:multiLvlStrCache>
                <c:ptCount val="10"/>
                <c:lvl>
                  <c:pt idx="1">
                    <c:v>T vs C          </c:v>
                  </c:pt>
                  <c:pt idx="2">
                    <c:v>  </c:v>
                  </c:pt>
                  <c:pt idx="4">
                    <c:v>T vs C           </c:v>
                  </c:pt>
                  <c:pt idx="5">
                    <c:v>T vs C
(underprivileged schools)</c:v>
                  </c:pt>
                  <c:pt idx="6">
                    <c:v> T vs C
 (privileged
     schools)</c:v>
                  </c:pt>
                  <c:pt idx="7">
                    <c:v>            T vs C
      (voc. or tech.
        pathway)</c:v>
                  </c:pt>
                  <c:pt idx="8">
                    <c:v>               T vs C
            (general
            pathway)</c:v>
                  </c:pt>
                  <c:pt idx="9">
                    <c:v>    </c:v>
                  </c:pt>
                </c:lvl>
                <c:lvl>
                  <c:pt idx="0">
                    <c:v>Lower secondary school</c:v>
                  </c:pt>
                  <c:pt idx="3">
                    <c:v>Upper secondary school</c:v>
                  </c:pt>
                </c:lvl>
              </c:multiLvlStrCache>
            </c:multiLvlStrRef>
          </c:cat>
          <c:val>
            <c:numRef>
              <c:f>'4.ATE3bis-EN'!$Q$4:$Q$13</c:f>
              <c:numCache>
                <c:formatCode>0</c:formatCode>
                <c:ptCount val="10"/>
                <c:pt idx="1">
                  <c:v>42.692</c:v>
                </c:pt>
                <c:pt idx="4">
                  <c:v>50.673999999999999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20-43B7-8EA5-5385C159958E}"/>
            </c:ext>
          </c:extLst>
        </c:ser>
        <c:ser>
          <c:idx val="5"/>
          <c:order val="3"/>
          <c:tx>
            <c:strRef>
              <c:f>'4.ATE3bis-EN'!$P$3</c:f>
              <c:strCache>
                <c:ptCount val="1"/>
                <c:pt idx="0">
                  <c:v>C ensemble</c:v>
                </c:pt>
              </c:strCache>
            </c:strRef>
          </c:tx>
          <c:spPr>
            <a:solidFill>
              <a:srgbClr val="E6B4D6"/>
            </a:solidFill>
            <a:ln w="95250">
              <a:solidFill>
                <a:srgbClr val="E6B4D6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E6B4D6"/>
              </a:solidFill>
              <a:ln w="95250">
                <a:solidFill>
                  <a:srgbClr val="E6B4D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0320-43B7-8EA5-5385C159958E}"/>
              </c:ext>
            </c:extLst>
          </c:dPt>
          <c:dPt>
            <c:idx val="4"/>
            <c:invertIfNegative val="0"/>
            <c:bubble3D val="0"/>
            <c:spPr>
              <a:solidFill>
                <a:srgbClr val="CC0099"/>
              </a:solidFill>
              <a:ln w="95250">
                <a:solidFill>
                  <a:srgbClr val="CC009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0320-43B7-8EA5-5385C159958E}"/>
              </c:ext>
            </c:extLst>
          </c:dPt>
          <c:dLbls>
            <c:dLbl>
              <c:idx val="1"/>
              <c:layout>
                <c:manualLayout>
                  <c:x val="0"/>
                  <c:y val="4.27986605655712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20-43B7-8EA5-5385C159958E}"/>
                </c:ext>
              </c:extLst>
            </c:dLbl>
            <c:dLbl>
              <c:idx val="4"/>
              <c:layout>
                <c:manualLayout>
                  <c:x val="-5.2377042045798829E-17"/>
                  <c:y val="3.98151441414308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20-43B7-8EA5-5385C15995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'4.ATE3bis-EN'!$N$4:$O$13</c:f>
              <c:multiLvlStrCache>
                <c:ptCount val="10"/>
                <c:lvl>
                  <c:pt idx="1">
                    <c:v>T vs C          </c:v>
                  </c:pt>
                  <c:pt idx="2">
                    <c:v>  </c:v>
                  </c:pt>
                  <c:pt idx="4">
                    <c:v>T vs C           </c:v>
                  </c:pt>
                  <c:pt idx="5">
                    <c:v>T vs C
(underprivileged schools)</c:v>
                  </c:pt>
                  <c:pt idx="6">
                    <c:v> T vs C
 (privileged
     schools)</c:v>
                  </c:pt>
                  <c:pt idx="7">
                    <c:v>            T vs C
      (voc. or tech.
        pathway)</c:v>
                  </c:pt>
                  <c:pt idx="8">
                    <c:v>               T vs C
            (general
            pathway)</c:v>
                  </c:pt>
                  <c:pt idx="9">
                    <c:v>    </c:v>
                  </c:pt>
                </c:lvl>
                <c:lvl>
                  <c:pt idx="0">
                    <c:v>Lower secondary school</c:v>
                  </c:pt>
                  <c:pt idx="3">
                    <c:v>Upper secondary school</c:v>
                  </c:pt>
                </c:lvl>
              </c:multiLvlStrCache>
            </c:multiLvlStrRef>
          </c:cat>
          <c:val>
            <c:numRef>
              <c:f>'4.ATE3bis-EN'!$P$4:$P$13</c:f>
              <c:numCache>
                <c:formatCode>0</c:formatCode>
                <c:ptCount val="10"/>
                <c:pt idx="1">
                  <c:v>37.993000000000002</c:v>
                </c:pt>
                <c:pt idx="4">
                  <c:v>47.06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320-43B7-8EA5-5385C159958E}"/>
            </c:ext>
          </c:extLst>
        </c:ser>
        <c:ser>
          <c:idx val="6"/>
          <c:order val="4"/>
          <c:tx>
            <c:strRef>
              <c:f>'4.ATE3bis-EN'!$S$3</c:f>
              <c:strCache>
                <c:ptCount val="1"/>
                <c:pt idx="0">
                  <c:v>T origine sociale modeste</c:v>
                </c:pt>
              </c:strCache>
            </c:strRef>
          </c:tx>
          <c:spPr>
            <a:solidFill>
              <a:srgbClr val="CC0099"/>
            </a:solidFill>
            <a:ln w="95250">
              <a:solidFill>
                <a:srgbClr val="CC0099"/>
              </a:solidFill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CC0099"/>
              </a:solidFill>
              <a:ln w="95250">
                <a:solidFill>
                  <a:srgbClr val="CC009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320-43B7-8EA5-5385C159958E}"/>
              </c:ext>
            </c:extLst>
          </c:dPt>
          <c:dLbls>
            <c:dLbl>
              <c:idx val="5"/>
              <c:layout>
                <c:manualLayout>
                  <c:x val="-1.0475408409159766E-16"/>
                  <c:y val="3.68316277172903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20-43B7-8EA5-5385C15995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'4.ATE3bis-EN'!$N$4:$O$13</c:f>
              <c:multiLvlStrCache>
                <c:ptCount val="10"/>
                <c:lvl>
                  <c:pt idx="1">
                    <c:v>T vs C          </c:v>
                  </c:pt>
                  <c:pt idx="2">
                    <c:v>  </c:v>
                  </c:pt>
                  <c:pt idx="4">
                    <c:v>T vs C           </c:v>
                  </c:pt>
                  <c:pt idx="5">
                    <c:v>T vs C
(underprivileged schools)</c:v>
                  </c:pt>
                  <c:pt idx="6">
                    <c:v> T vs C
 (privileged
     schools)</c:v>
                  </c:pt>
                  <c:pt idx="7">
                    <c:v>            T vs C
      (voc. or tech.
        pathway)</c:v>
                  </c:pt>
                  <c:pt idx="8">
                    <c:v>               T vs C
            (general
            pathway)</c:v>
                  </c:pt>
                  <c:pt idx="9">
                    <c:v>    </c:v>
                  </c:pt>
                </c:lvl>
                <c:lvl>
                  <c:pt idx="0">
                    <c:v>Lower secondary school</c:v>
                  </c:pt>
                  <c:pt idx="3">
                    <c:v>Upper secondary school</c:v>
                  </c:pt>
                </c:lvl>
              </c:multiLvlStrCache>
            </c:multiLvlStrRef>
          </c:cat>
          <c:val>
            <c:numRef>
              <c:f>'4.ATE3bis-EN'!$S$4:$S$13</c:f>
              <c:numCache>
                <c:formatCode>0</c:formatCode>
                <c:ptCount val="10"/>
                <c:pt idx="5">
                  <c:v>45.478000000000002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320-43B7-8EA5-5385C159958E}"/>
            </c:ext>
          </c:extLst>
        </c:ser>
        <c:ser>
          <c:idx val="7"/>
          <c:order val="5"/>
          <c:tx>
            <c:strRef>
              <c:f>'4.ATE3bis-EN'!$R$3</c:f>
              <c:strCache>
                <c:ptCount val="1"/>
                <c:pt idx="0">
                  <c:v>C origine sociale modeste</c:v>
                </c:pt>
              </c:strCache>
            </c:strRef>
          </c:tx>
          <c:spPr>
            <a:solidFill>
              <a:srgbClr val="E6B4D6"/>
            </a:solidFill>
            <a:ln w="95250">
              <a:solidFill>
                <a:srgbClr val="E6B4D6"/>
              </a:solidFill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E6B4D6"/>
              </a:solidFill>
              <a:ln w="95250">
                <a:solidFill>
                  <a:srgbClr val="E6B4D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0320-43B7-8EA5-5385C159958E}"/>
              </c:ext>
            </c:extLst>
          </c:dPt>
          <c:dLbls>
            <c:dLbl>
              <c:idx val="5"/>
              <c:layout>
                <c:manualLayout>
                  <c:x val="0"/>
                  <c:y val="4.27986605655712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320-43B7-8EA5-5385C15995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'4.ATE3bis-EN'!$N$4:$O$13</c:f>
              <c:multiLvlStrCache>
                <c:ptCount val="10"/>
                <c:lvl>
                  <c:pt idx="1">
                    <c:v>T vs C          </c:v>
                  </c:pt>
                  <c:pt idx="2">
                    <c:v>  </c:v>
                  </c:pt>
                  <c:pt idx="4">
                    <c:v>T vs C           </c:v>
                  </c:pt>
                  <c:pt idx="5">
                    <c:v>T vs C
(underprivileged schools)</c:v>
                  </c:pt>
                  <c:pt idx="6">
                    <c:v> T vs C
 (privileged
     schools)</c:v>
                  </c:pt>
                  <c:pt idx="7">
                    <c:v>            T vs C
      (voc. or tech.
        pathway)</c:v>
                  </c:pt>
                  <c:pt idx="8">
                    <c:v>               T vs C
            (general
            pathway)</c:v>
                  </c:pt>
                  <c:pt idx="9">
                    <c:v>    </c:v>
                  </c:pt>
                </c:lvl>
                <c:lvl>
                  <c:pt idx="0">
                    <c:v>Lower secondary school</c:v>
                  </c:pt>
                  <c:pt idx="3">
                    <c:v>Upper secondary school</c:v>
                  </c:pt>
                </c:lvl>
              </c:multiLvlStrCache>
            </c:multiLvlStrRef>
          </c:cat>
          <c:val>
            <c:numRef>
              <c:f>'4.ATE3bis-EN'!$R$4:$R$13</c:f>
              <c:numCache>
                <c:formatCode>0</c:formatCode>
                <c:ptCount val="10"/>
                <c:pt idx="5">
                  <c:v>33.569000000000003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320-43B7-8EA5-5385C159958E}"/>
            </c:ext>
          </c:extLst>
        </c:ser>
        <c:ser>
          <c:idx val="1"/>
          <c:order val="6"/>
          <c:tx>
            <c:strRef>
              <c:f>'4.ATE3bis-EN'!$U$3</c:f>
              <c:strCache>
                <c:ptCount val="1"/>
                <c:pt idx="0">
                  <c:v>T origine sociale élevée</c:v>
                </c:pt>
              </c:strCache>
            </c:strRef>
          </c:tx>
          <c:spPr>
            <a:solidFill>
              <a:srgbClr val="E6B4D6"/>
            </a:solidFill>
            <a:ln w="95250">
              <a:solidFill>
                <a:srgbClr val="E6B4D6"/>
              </a:solidFill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4.27986605655713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320-43B7-8EA5-5385C15995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'4.ATE3bis-EN'!$N$4:$O$13</c:f>
              <c:multiLvlStrCache>
                <c:ptCount val="10"/>
                <c:lvl>
                  <c:pt idx="1">
                    <c:v>T vs C          </c:v>
                  </c:pt>
                  <c:pt idx="2">
                    <c:v>  </c:v>
                  </c:pt>
                  <c:pt idx="4">
                    <c:v>T vs C           </c:v>
                  </c:pt>
                  <c:pt idx="5">
                    <c:v>T vs C
(underprivileged schools)</c:v>
                  </c:pt>
                  <c:pt idx="6">
                    <c:v> T vs C
 (privileged
     schools)</c:v>
                  </c:pt>
                  <c:pt idx="7">
                    <c:v>            T vs C
      (voc. or tech.
        pathway)</c:v>
                  </c:pt>
                  <c:pt idx="8">
                    <c:v>               T vs C
            (general
            pathway)</c:v>
                  </c:pt>
                  <c:pt idx="9">
                    <c:v>    </c:v>
                  </c:pt>
                </c:lvl>
                <c:lvl>
                  <c:pt idx="0">
                    <c:v>Lower secondary school</c:v>
                  </c:pt>
                  <c:pt idx="3">
                    <c:v>Upper secondary school</c:v>
                  </c:pt>
                </c:lvl>
              </c:multiLvlStrCache>
            </c:multiLvlStrRef>
          </c:cat>
          <c:val>
            <c:numRef>
              <c:f>'4.ATE3bis-EN'!$U$4:$U$13</c:f>
              <c:numCache>
                <c:formatCode>0</c:formatCode>
                <c:ptCount val="10"/>
                <c:pt idx="6">
                  <c:v>60.923999999999999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320-43B7-8EA5-5385C159958E}"/>
            </c:ext>
          </c:extLst>
        </c:ser>
        <c:ser>
          <c:idx val="0"/>
          <c:order val="7"/>
          <c:tx>
            <c:strRef>
              <c:f>'4.ATE3bis-EN'!$T$3</c:f>
              <c:strCache>
                <c:ptCount val="1"/>
                <c:pt idx="0">
                  <c:v>C origine sociale élevée</c:v>
                </c:pt>
              </c:strCache>
            </c:strRef>
          </c:tx>
          <c:spPr>
            <a:solidFill>
              <a:srgbClr val="CC0099"/>
            </a:solidFill>
            <a:ln w="95250">
              <a:solidFill>
                <a:srgbClr val="CC0099"/>
              </a:solidFill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4.27986605655713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320-43B7-8EA5-5385C15995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'4.ATE3bis-EN'!$N$4:$O$13</c:f>
              <c:multiLvlStrCache>
                <c:ptCount val="10"/>
                <c:lvl>
                  <c:pt idx="1">
                    <c:v>T vs C          </c:v>
                  </c:pt>
                  <c:pt idx="2">
                    <c:v>  </c:v>
                  </c:pt>
                  <c:pt idx="4">
                    <c:v>T vs C           </c:v>
                  </c:pt>
                  <c:pt idx="5">
                    <c:v>T vs C
(underprivileged schools)</c:v>
                  </c:pt>
                  <c:pt idx="6">
                    <c:v> T vs C
 (privileged
     schools)</c:v>
                  </c:pt>
                  <c:pt idx="7">
                    <c:v>            T vs C
      (voc. or tech.
        pathway)</c:v>
                  </c:pt>
                  <c:pt idx="8">
                    <c:v>               T vs C
            (general
            pathway)</c:v>
                  </c:pt>
                  <c:pt idx="9">
                    <c:v>    </c:v>
                  </c:pt>
                </c:lvl>
                <c:lvl>
                  <c:pt idx="0">
                    <c:v>Lower secondary school</c:v>
                  </c:pt>
                  <c:pt idx="3">
                    <c:v>Upper secondary school</c:v>
                  </c:pt>
                </c:lvl>
              </c:multiLvlStrCache>
            </c:multiLvlStrRef>
          </c:cat>
          <c:val>
            <c:numRef>
              <c:f>'4.ATE3bis-EN'!$T$4:$T$13</c:f>
              <c:numCache>
                <c:formatCode>0</c:formatCode>
                <c:ptCount val="10"/>
                <c:pt idx="6">
                  <c:v>49.383000000000003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320-43B7-8EA5-5385C159958E}"/>
            </c:ext>
          </c:extLst>
        </c:ser>
        <c:ser>
          <c:idx val="3"/>
          <c:order val="8"/>
          <c:tx>
            <c:strRef>
              <c:f>'4.ATE3bis-EN'!$W$3</c:f>
              <c:strCache>
                <c:ptCount val="1"/>
                <c:pt idx="0">
                  <c:v>T protechno</c:v>
                </c:pt>
              </c:strCache>
            </c:strRef>
          </c:tx>
          <c:spPr>
            <a:solidFill>
              <a:srgbClr val="CC0099"/>
            </a:solidFill>
            <a:ln w="95250">
              <a:solidFill>
                <a:srgbClr val="CC0099"/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CC0099"/>
              </a:solidFill>
              <a:ln w="95250">
                <a:solidFill>
                  <a:srgbClr val="CC009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320-43B7-8EA5-5385C159958E}"/>
              </c:ext>
            </c:extLst>
          </c:dPt>
          <c:dLbls>
            <c:dLbl>
              <c:idx val="7"/>
              <c:layout>
                <c:manualLayout>
                  <c:x val="1.0475408409159766E-16"/>
                  <c:y val="4.27986605655712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320-43B7-8EA5-5385C15995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'4.ATE3bis-EN'!$N$4:$O$13</c:f>
              <c:multiLvlStrCache>
                <c:ptCount val="10"/>
                <c:lvl>
                  <c:pt idx="1">
                    <c:v>T vs C          </c:v>
                  </c:pt>
                  <c:pt idx="2">
                    <c:v>  </c:v>
                  </c:pt>
                  <c:pt idx="4">
                    <c:v>T vs C           </c:v>
                  </c:pt>
                  <c:pt idx="5">
                    <c:v>T vs C
(underprivileged schools)</c:v>
                  </c:pt>
                  <c:pt idx="6">
                    <c:v> T vs C
 (privileged
     schools)</c:v>
                  </c:pt>
                  <c:pt idx="7">
                    <c:v>            T vs C
      (voc. or tech.
        pathway)</c:v>
                  </c:pt>
                  <c:pt idx="8">
                    <c:v>               T vs C
            (general
            pathway)</c:v>
                  </c:pt>
                  <c:pt idx="9">
                    <c:v>    </c:v>
                  </c:pt>
                </c:lvl>
                <c:lvl>
                  <c:pt idx="0">
                    <c:v>Lower secondary school</c:v>
                  </c:pt>
                  <c:pt idx="3">
                    <c:v>Upper secondary school</c:v>
                  </c:pt>
                </c:lvl>
              </c:multiLvlStrCache>
            </c:multiLvlStrRef>
          </c:cat>
          <c:val>
            <c:numRef>
              <c:f>'4.ATE3bis-EN'!$W$4:$W$13</c:f>
              <c:numCache>
                <c:formatCode>0</c:formatCode>
                <c:ptCount val="10"/>
                <c:pt idx="7">
                  <c:v>42.783000000000001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320-43B7-8EA5-5385C159958E}"/>
            </c:ext>
          </c:extLst>
        </c:ser>
        <c:ser>
          <c:idx val="2"/>
          <c:order val="9"/>
          <c:tx>
            <c:strRef>
              <c:f>'4.ATE3bis-EN'!$V$3</c:f>
              <c:strCache>
                <c:ptCount val="1"/>
                <c:pt idx="0">
                  <c:v>C protechno</c:v>
                </c:pt>
              </c:strCache>
            </c:strRef>
          </c:tx>
          <c:spPr>
            <a:solidFill>
              <a:srgbClr val="E6B4D6"/>
            </a:solidFill>
            <a:ln w="95250">
              <a:solidFill>
                <a:srgbClr val="E6B4D6"/>
              </a:solidFill>
            </a:ln>
            <a:effectLst/>
          </c:spPr>
          <c:invertIfNegative val="0"/>
          <c:dLbls>
            <c:dLbl>
              <c:idx val="7"/>
              <c:layout>
                <c:manualLayout>
                  <c:x val="0"/>
                  <c:y val="3.98151441414307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320-43B7-8EA5-5385C15995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'4.ATE3bis-EN'!$N$4:$O$13</c:f>
              <c:multiLvlStrCache>
                <c:ptCount val="10"/>
                <c:lvl>
                  <c:pt idx="1">
                    <c:v>T vs C          </c:v>
                  </c:pt>
                  <c:pt idx="2">
                    <c:v>  </c:v>
                  </c:pt>
                  <c:pt idx="4">
                    <c:v>T vs C           </c:v>
                  </c:pt>
                  <c:pt idx="5">
                    <c:v>T vs C
(underprivileged schools)</c:v>
                  </c:pt>
                  <c:pt idx="6">
                    <c:v> T vs C
 (privileged
     schools)</c:v>
                  </c:pt>
                  <c:pt idx="7">
                    <c:v>            T vs C
      (voc. or tech.
        pathway)</c:v>
                  </c:pt>
                  <c:pt idx="8">
                    <c:v>               T vs C
            (general
            pathway)</c:v>
                  </c:pt>
                  <c:pt idx="9">
                    <c:v>    </c:v>
                  </c:pt>
                </c:lvl>
                <c:lvl>
                  <c:pt idx="0">
                    <c:v>Lower secondary school</c:v>
                  </c:pt>
                  <c:pt idx="3">
                    <c:v>Upper secondary school</c:v>
                  </c:pt>
                </c:lvl>
              </c:multiLvlStrCache>
            </c:multiLvlStrRef>
          </c:cat>
          <c:val>
            <c:numRef>
              <c:f>'4.ATE3bis-EN'!$V$4:$V$13</c:f>
              <c:numCache>
                <c:formatCode>0</c:formatCode>
                <c:ptCount val="10"/>
                <c:pt idx="7">
                  <c:v>30.928999999999998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320-43B7-8EA5-5385C159958E}"/>
            </c:ext>
          </c:extLst>
        </c:ser>
        <c:ser>
          <c:idx val="9"/>
          <c:order val="10"/>
          <c:tx>
            <c:strRef>
              <c:f>'4.ATE3bis-EN'!$Y$3</c:f>
              <c:strCache>
                <c:ptCount val="1"/>
                <c:pt idx="0">
                  <c:v>T general</c:v>
                </c:pt>
              </c:strCache>
            </c:strRef>
          </c:tx>
          <c:spPr>
            <a:solidFill>
              <a:srgbClr val="E6B4D6"/>
            </a:solidFill>
            <a:ln w="95250">
              <a:solidFill>
                <a:srgbClr val="E6B4D6"/>
              </a:solidFill>
            </a:ln>
            <a:effectLst/>
          </c:spPr>
          <c:invertIfNegative val="0"/>
          <c:dLbls>
            <c:dLbl>
              <c:idx val="8"/>
              <c:layout>
                <c:manualLayout>
                  <c:x val="-1.0475408409159766E-16"/>
                  <c:y val="4.57821769897117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320-43B7-8EA5-5385C15995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'4.ATE3bis-EN'!$N$4:$O$13</c:f>
              <c:multiLvlStrCache>
                <c:ptCount val="10"/>
                <c:lvl>
                  <c:pt idx="1">
                    <c:v>T vs C          </c:v>
                  </c:pt>
                  <c:pt idx="2">
                    <c:v>  </c:v>
                  </c:pt>
                  <c:pt idx="4">
                    <c:v>T vs C           </c:v>
                  </c:pt>
                  <c:pt idx="5">
                    <c:v>T vs C
(underprivileged schools)</c:v>
                  </c:pt>
                  <c:pt idx="6">
                    <c:v> T vs C
 (privileged
     schools)</c:v>
                  </c:pt>
                  <c:pt idx="7">
                    <c:v>            T vs C
      (voc. or tech.
        pathway)</c:v>
                  </c:pt>
                  <c:pt idx="8">
                    <c:v>               T vs C
            (general
            pathway)</c:v>
                  </c:pt>
                  <c:pt idx="9">
                    <c:v>    </c:v>
                  </c:pt>
                </c:lvl>
                <c:lvl>
                  <c:pt idx="0">
                    <c:v>Lower secondary school</c:v>
                  </c:pt>
                  <c:pt idx="3">
                    <c:v>Upper secondary school</c:v>
                  </c:pt>
                </c:lvl>
              </c:multiLvlStrCache>
            </c:multiLvlStrRef>
          </c:cat>
          <c:val>
            <c:numRef>
              <c:f>'4.ATE3bis-EN'!$Y$4:$Y$13</c:f>
              <c:numCache>
                <c:formatCode>0</c:formatCode>
                <c:ptCount val="10"/>
                <c:pt idx="8">
                  <c:v>63.881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320-43B7-8EA5-5385C159958E}"/>
            </c:ext>
          </c:extLst>
        </c:ser>
        <c:ser>
          <c:idx val="8"/>
          <c:order val="11"/>
          <c:tx>
            <c:strRef>
              <c:f>'4.ATE3bis-EN'!$X$3</c:f>
              <c:strCache>
                <c:ptCount val="1"/>
                <c:pt idx="0">
                  <c:v>C general</c:v>
                </c:pt>
              </c:strCache>
            </c:strRef>
          </c:tx>
          <c:spPr>
            <a:solidFill>
              <a:srgbClr val="CC0099"/>
            </a:solidFill>
            <a:ln w="95250">
              <a:solidFill>
                <a:srgbClr val="CC0099"/>
              </a:solidFill>
            </a:ln>
            <a:effectLst/>
          </c:spPr>
          <c:invertIfNegative val="0"/>
          <c:dLbls>
            <c:dLbl>
              <c:idx val="8"/>
              <c:layout>
                <c:manualLayout>
                  <c:x val="0"/>
                  <c:y val="3.98151441414308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320-43B7-8EA5-5385C15995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'4.ATE3bis-EN'!$N$4:$O$13</c:f>
              <c:multiLvlStrCache>
                <c:ptCount val="10"/>
                <c:lvl>
                  <c:pt idx="1">
                    <c:v>T vs C          </c:v>
                  </c:pt>
                  <c:pt idx="2">
                    <c:v>  </c:v>
                  </c:pt>
                  <c:pt idx="4">
                    <c:v>T vs C           </c:v>
                  </c:pt>
                  <c:pt idx="5">
                    <c:v>T vs C
(underprivileged schools)</c:v>
                  </c:pt>
                  <c:pt idx="6">
                    <c:v> T vs C
 (privileged
     schools)</c:v>
                  </c:pt>
                  <c:pt idx="7">
                    <c:v>            T vs C
      (voc. or tech.
        pathway)</c:v>
                  </c:pt>
                  <c:pt idx="8">
                    <c:v>               T vs C
            (general
            pathway)</c:v>
                  </c:pt>
                  <c:pt idx="9">
                    <c:v>    </c:v>
                  </c:pt>
                </c:lvl>
                <c:lvl>
                  <c:pt idx="0">
                    <c:v>Lower secondary school</c:v>
                  </c:pt>
                  <c:pt idx="3">
                    <c:v>Upper secondary school</c:v>
                  </c:pt>
                </c:lvl>
              </c:multiLvlStrCache>
            </c:multiLvlStrRef>
          </c:cat>
          <c:val>
            <c:numRef>
              <c:f>'4.ATE3bis-EN'!$X$4:$X$13</c:f>
              <c:numCache>
                <c:formatCode>0</c:formatCode>
                <c:ptCount val="10"/>
                <c:pt idx="8">
                  <c:v>50.286000000000001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0320-43B7-8EA5-5385C159958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65"/>
        <c:axId val="1729842592"/>
        <c:axId val="1729444912"/>
      </c:barChart>
      <c:catAx>
        <c:axId val="172984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4020202020204" pitchFamily="34" charset="0"/>
                <a:ea typeface="+mn-ea"/>
                <a:cs typeface="Arial Narrow" panose="020B0604020202020204" pitchFamily="34" charset="0"/>
              </a:defRPr>
            </a:pPr>
            <a:endParaRPr lang="en-US"/>
          </a:p>
        </c:txPr>
        <c:crossAx val="1729444912"/>
        <c:crosses val="autoZero"/>
        <c:auto val="0"/>
        <c:lblAlgn val="ctr"/>
        <c:lblOffset val="100"/>
        <c:tickLblSkip val="1"/>
        <c:noMultiLvlLbl val="0"/>
      </c:catAx>
      <c:valAx>
        <c:axId val="1729444912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 sz="120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8216560509554139E-2"/>
              <c:y val="2.519483572016186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85000"/>
                <a:lumOff val="1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29842592"/>
        <c:crossesAt val="1"/>
        <c:crossBetween val="midCat"/>
      </c:valAx>
      <c:spPr>
        <a:solidFill>
          <a:srgbClr val="EAEAEA"/>
        </a:solidFill>
        <a:ln>
          <a:solidFill>
            <a:schemeClr val="tx1"/>
          </a:solidFill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overlay val="0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4020202020204" pitchFamily="34" charset="0"/>
              <a:ea typeface="+mn-ea"/>
              <a:cs typeface="Arial Narrow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778239376519655E-2"/>
          <c:y val="0.10976921899667669"/>
          <c:w val="0.93565938843534124"/>
          <c:h val="0.72768872114312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'A1-sexeNaissance-FR'!$P$3</c:f>
              <c:strCache>
                <c:ptCount val="1"/>
                <c:pt idx="0">
                  <c:v> Sexe féminin à la naissance</c:v>
                </c:pt>
              </c:strCache>
            </c:strRef>
          </c:tx>
          <c:spPr>
            <a:solidFill>
              <a:srgbClr val="C7B2D6"/>
            </a:solidFill>
            <a:ln w="95250">
              <a:solidFill>
                <a:srgbClr val="C7B2D6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2.6165185739813118E-17"/>
                  <c:y val="4.0604683522953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4C-4D1C-B87E-16A2B2F35FCE}"/>
                </c:ext>
              </c:extLst>
            </c:dLbl>
            <c:dLbl>
              <c:idx val="3"/>
              <c:layout>
                <c:manualLayout>
                  <c:x val="0"/>
                  <c:y val="3.45193236529792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4C-4D1C-B87E-16A2B2F35FCE}"/>
                </c:ext>
              </c:extLst>
            </c:dLbl>
            <c:dLbl>
              <c:idx val="4"/>
              <c:layout>
                <c:manualLayout>
                  <c:x val="0"/>
                  <c:y val="3.1476643717991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4C-4D1C-B87E-16A2B2F35FCE}"/>
                </c:ext>
              </c:extLst>
            </c:dLbl>
            <c:dLbl>
              <c:idx val="5"/>
              <c:layout>
                <c:manualLayout>
                  <c:x val="-2.8544168729750779E-3"/>
                  <c:y val="7.13520423809377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4C-4D1C-B87E-16A2B2F35FCE}"/>
                </c:ext>
              </c:extLst>
            </c:dLbl>
            <c:dLbl>
              <c:idx val="7"/>
              <c:layout>
                <c:manualLayout>
                  <c:x val="-1.0489180341226047E-16"/>
                  <c:y val="4.0723785031381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4C-4D1C-B87E-16A2B2F35FCE}"/>
                </c:ext>
              </c:extLst>
            </c:dLbl>
            <c:dLbl>
              <c:idx val="10"/>
              <c:layout>
                <c:manualLayout>
                  <c:x val="-2.1014424418635439E-2"/>
                  <c:y val="4.21565391114032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A4-4AB9-87AF-1A480733FC12}"/>
                </c:ext>
              </c:extLst>
            </c:dLbl>
            <c:dLbl>
              <c:idx val="12"/>
              <c:layout>
                <c:manualLayout>
                  <c:x val="0"/>
                  <c:y val="4.90841907062517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A4-4AB9-87AF-1A480733FC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'A1-sexeNaissance-FR'!$N$4:$O$17</c:f>
              <c:multiLvlStrCache>
                <c:ptCount val="14"/>
                <c:lvl>
                  <c:pt idx="1">
                    <c:v>Couple 
homosexuel</c:v>
                  </c:pt>
                  <c:pt idx="3">
                    <c:v>Élève 
homosexuel.le</c:v>
                  </c:pt>
                  <c:pt idx="4">
                    <c:v>Élève 
bisexuel.le</c:v>
                  </c:pt>
                  <c:pt idx="5">
                    <c:v>Élève 
transgenre</c:v>
                  </c:pt>
                  <c:pt idx="7">
                    <c:v>Meilleur.e ami.e 
homosexuel.le</c:v>
                  </c:pt>
                  <c:pt idx="10">
                    <c:v>Être LGBTI+ 
n’est pas une pathologie</c:v>
                  </c:pt>
                  <c:pt idx="12">
                    <c:v>La population LGBTI+ 
est diverse</c:v>
                  </c:pt>
                  <c:pt idx="13">
                    <c:v>   </c:v>
                  </c:pt>
                </c:lvl>
                <c:lvl>
                  <c:pt idx="0">
                    <c:v>Attitude à l'égard des personnes LGBTI+ en général</c:v>
                  </c:pt>
                  <c:pt idx="9">
                    <c:v>Compréhension de ce qu'être LGBTI+ signifie</c:v>
                  </c:pt>
                </c:lvl>
              </c:multiLvlStrCache>
            </c:multiLvlStrRef>
          </c:cat>
          <c:val>
            <c:numRef>
              <c:f>'A1-sexeNaissance-FR'!$P$4:$P$17</c:f>
              <c:numCache>
                <c:formatCode>0</c:formatCode>
                <c:ptCount val="14"/>
                <c:pt idx="1">
                  <c:v>54.296999999999997</c:v>
                </c:pt>
                <c:pt idx="3">
                  <c:v>68.215000000000003</c:v>
                </c:pt>
                <c:pt idx="4">
                  <c:v>68.983000000000004</c:v>
                </c:pt>
                <c:pt idx="5">
                  <c:v>59.543999999999997</c:v>
                </c:pt>
                <c:pt idx="7">
                  <c:v>74.924000000000007</c:v>
                </c:pt>
                <c:pt idx="10">
                  <c:v>67.960999999999999</c:v>
                </c:pt>
                <c:pt idx="12">
                  <c:v>68.614000000000004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75-404E-8ACC-BBDACF7C8001}"/>
            </c:ext>
          </c:extLst>
        </c:ser>
        <c:ser>
          <c:idx val="1"/>
          <c:order val="1"/>
          <c:tx>
            <c:strRef>
              <c:f>'A1-sexeNaissance-FR'!$Q$3</c:f>
              <c:strCache>
                <c:ptCount val="1"/>
                <c:pt idx="0">
                  <c:v> Sexe masculin à la naissance</c:v>
                </c:pt>
              </c:strCache>
            </c:strRef>
          </c:tx>
          <c:spPr>
            <a:solidFill>
              <a:srgbClr val="6A189D"/>
            </a:solidFill>
            <a:ln w="95250">
              <a:solidFill>
                <a:srgbClr val="6A189D"/>
              </a:solidFill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6A189D"/>
              </a:solidFill>
              <a:ln w="95250">
                <a:solidFill>
                  <a:srgbClr val="6A189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0A4-4AB9-87AF-1A480733FC12}"/>
              </c:ext>
            </c:extLst>
          </c:dPt>
          <c:dLbls>
            <c:dLbl>
              <c:idx val="1"/>
              <c:layout>
                <c:manualLayout>
                  <c:x val="0"/>
                  <c:y val="4.60811884133293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A4-4AB9-87AF-1A480733FC12}"/>
                </c:ext>
              </c:extLst>
            </c:dLbl>
            <c:dLbl>
              <c:idx val="3"/>
              <c:layout>
                <c:manualLayout>
                  <c:x val="0"/>
                  <c:y val="4.30781861204071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A4-4AB9-87AF-1A480733FC12}"/>
                </c:ext>
              </c:extLst>
            </c:dLbl>
            <c:dLbl>
              <c:idx val="4"/>
              <c:layout>
                <c:manualLayout>
                  <c:x val="0"/>
                  <c:y val="4.60811884133294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A4-4AB9-87AF-1A480733FC12}"/>
                </c:ext>
              </c:extLst>
            </c:dLbl>
            <c:dLbl>
              <c:idx val="5"/>
              <c:layout>
                <c:manualLayout>
                  <c:x val="0"/>
                  <c:y val="4.42157801386157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A4-4AB9-87AF-1A480733FC12}"/>
                </c:ext>
              </c:extLst>
            </c:dLbl>
            <c:dLbl>
              <c:idx val="7"/>
              <c:layout>
                <c:manualLayout>
                  <c:x val="0"/>
                  <c:y val="4.60811884133294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A4-4AB9-87AF-1A480733FC12}"/>
                </c:ext>
              </c:extLst>
            </c:dLbl>
            <c:dLbl>
              <c:idx val="10"/>
              <c:layout>
                <c:manualLayout>
                  <c:x val="4.0782133978939703E-4"/>
                  <c:y val="4.63535867315535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A4-4AB9-87AF-1A480733FC12}"/>
                </c:ext>
              </c:extLst>
            </c:dLbl>
            <c:dLbl>
              <c:idx val="12"/>
              <c:layout>
                <c:manualLayout>
                  <c:x val="0"/>
                  <c:y val="4.30781861204070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A4-4AB9-87AF-1A480733FC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'A1-sexeNaissance-FR'!$N$4:$O$17</c:f>
              <c:multiLvlStrCache>
                <c:ptCount val="14"/>
                <c:lvl>
                  <c:pt idx="1">
                    <c:v>Couple 
homosexuel</c:v>
                  </c:pt>
                  <c:pt idx="3">
                    <c:v>Élève 
homosexuel.le</c:v>
                  </c:pt>
                  <c:pt idx="4">
                    <c:v>Élève 
bisexuel.le</c:v>
                  </c:pt>
                  <c:pt idx="5">
                    <c:v>Élève 
transgenre</c:v>
                  </c:pt>
                  <c:pt idx="7">
                    <c:v>Meilleur.e ami.e 
homosexuel.le</c:v>
                  </c:pt>
                  <c:pt idx="10">
                    <c:v>Être LGBTI+ 
n’est pas une pathologie</c:v>
                  </c:pt>
                  <c:pt idx="12">
                    <c:v>La population LGBTI+ 
est diverse</c:v>
                  </c:pt>
                  <c:pt idx="13">
                    <c:v>   </c:v>
                  </c:pt>
                </c:lvl>
                <c:lvl>
                  <c:pt idx="0">
                    <c:v>Attitude à l'égard des personnes LGBTI+ en général</c:v>
                  </c:pt>
                  <c:pt idx="9">
                    <c:v>Compréhension de ce qu'être LGBTI+ signifie</c:v>
                  </c:pt>
                </c:lvl>
              </c:multiLvlStrCache>
            </c:multiLvlStrRef>
          </c:cat>
          <c:val>
            <c:numRef>
              <c:f>'A1-sexeNaissance-FR'!$Q$4:$Q$17</c:f>
              <c:numCache>
                <c:formatCode>0</c:formatCode>
                <c:ptCount val="14"/>
                <c:pt idx="1">
                  <c:v>49.296999999999997</c:v>
                </c:pt>
                <c:pt idx="3">
                  <c:v>64.015000000000001</c:v>
                </c:pt>
                <c:pt idx="4">
                  <c:v>65.683000000000007</c:v>
                </c:pt>
                <c:pt idx="5">
                  <c:v>58.83</c:v>
                </c:pt>
                <c:pt idx="7">
                  <c:v>67.900999999999996</c:v>
                </c:pt>
                <c:pt idx="10">
                  <c:v>66.885000000000005</c:v>
                </c:pt>
                <c:pt idx="12">
                  <c:v>45.201999999999998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75-404E-8ACC-BBDACF7C800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65"/>
        <c:axId val="438082095"/>
        <c:axId val="438091935"/>
      </c:barChart>
      <c:catAx>
        <c:axId val="438082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ysClr val="window" lastClr="FFFFFF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85000"/>
                <a:lumOff val="1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4020202020204" pitchFamily="34" charset="0"/>
                <a:ea typeface="+mn-ea"/>
                <a:cs typeface="Arial Narrow" panose="020B0604020202020204" pitchFamily="34" charset="0"/>
              </a:defRPr>
            </a:pPr>
            <a:endParaRPr lang="en-US"/>
          </a:p>
        </c:txPr>
        <c:crossAx val="438091935"/>
        <c:crosses val="autoZero"/>
        <c:auto val="1"/>
        <c:lblAlgn val="ctr"/>
        <c:lblOffset val="100"/>
        <c:noMultiLvlLbl val="0"/>
      </c:catAx>
      <c:valAx>
        <c:axId val="43809193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ysClr val="window" lastClr="FFFFF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 sz="120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7.8017731098197563E-3"/>
              <c:y val="3.0943575776626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>
                <a:lumMod val="85000"/>
                <a:lumOff val="1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8082095"/>
        <c:crosses val="autoZero"/>
        <c:crossBetween val="between"/>
      </c:valAx>
      <c:spPr>
        <a:solidFill>
          <a:srgbClr val="EAEAEA"/>
        </a:solidFill>
        <a:ln>
          <a:solidFill>
            <a:sysClr val="windowText" lastClr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4.0009484755278713E-2"/>
          <c:y val="2.2170897467455042E-2"/>
          <c:w val="0.9300091363815659"/>
          <c:h val="6.4939893894323669E-2"/>
        </c:manualLayout>
      </c:layout>
      <c:overlay val="0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4020202020204" pitchFamily="34" charset="0"/>
              <a:ea typeface="+mn-ea"/>
              <a:cs typeface="Arial Narrow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778239376519655E-2"/>
          <c:y val="0.10976921899667669"/>
          <c:w val="0.93565938843534124"/>
          <c:h val="0.72768872114312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'A1-sexeNaissance-EN'!$P$3</c:f>
              <c:strCache>
                <c:ptCount val="1"/>
                <c:pt idx="0">
                  <c:v> Assigned female at birth</c:v>
                </c:pt>
              </c:strCache>
            </c:strRef>
          </c:tx>
          <c:spPr>
            <a:solidFill>
              <a:srgbClr val="C7B2D6"/>
            </a:solidFill>
            <a:ln w="95250">
              <a:solidFill>
                <a:srgbClr val="C7B2D6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2.6165185739813118E-17"/>
                  <c:y val="4.0604683522953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0F-4F4E-894E-FD0FE844DF89}"/>
                </c:ext>
              </c:extLst>
            </c:dLbl>
            <c:dLbl>
              <c:idx val="3"/>
              <c:layout>
                <c:manualLayout>
                  <c:x val="0"/>
                  <c:y val="3.45193236529792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0F-4F4E-894E-FD0FE844DF89}"/>
                </c:ext>
              </c:extLst>
            </c:dLbl>
            <c:dLbl>
              <c:idx val="4"/>
              <c:layout>
                <c:manualLayout>
                  <c:x val="0"/>
                  <c:y val="3.1476643717991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0F-4F4E-894E-FD0FE844DF89}"/>
                </c:ext>
              </c:extLst>
            </c:dLbl>
            <c:dLbl>
              <c:idx val="5"/>
              <c:layout>
                <c:manualLayout>
                  <c:x val="-2.8544168729750779E-3"/>
                  <c:y val="7.13520423809377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0F-4F4E-894E-FD0FE844DF89}"/>
                </c:ext>
              </c:extLst>
            </c:dLbl>
            <c:dLbl>
              <c:idx val="7"/>
              <c:layout>
                <c:manualLayout>
                  <c:x val="-1.0489180341226047E-16"/>
                  <c:y val="4.0723785031381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0F-4F4E-894E-FD0FE844DF89}"/>
                </c:ext>
              </c:extLst>
            </c:dLbl>
            <c:dLbl>
              <c:idx val="10"/>
              <c:layout>
                <c:manualLayout>
                  <c:x val="-2.1014424418635439E-2"/>
                  <c:y val="4.21565391114032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0F-4F4E-894E-FD0FE844DF89}"/>
                </c:ext>
              </c:extLst>
            </c:dLbl>
            <c:dLbl>
              <c:idx val="12"/>
              <c:layout>
                <c:manualLayout>
                  <c:x val="0"/>
                  <c:y val="4.90841907062517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0F-4F4E-894E-FD0FE844DF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'A1-sexeNaissance-EN'!$N$4:$O$17</c:f>
              <c:multiLvlStrCache>
                <c:ptCount val="14"/>
                <c:lvl>
                  <c:pt idx="1">
                    <c:v>Homosexual 
couple</c:v>
                  </c:pt>
                  <c:pt idx="3">
                    <c:v>Homosexual 
student</c:v>
                  </c:pt>
                  <c:pt idx="4">
                    <c:v>Bisexual 
student</c:v>
                  </c:pt>
                  <c:pt idx="5">
                    <c:v>Transgender 
student</c:v>
                  </c:pt>
                  <c:pt idx="7">
                    <c:v>Homosexual 
best friend</c:v>
                  </c:pt>
                  <c:pt idx="10">
                    <c:v>Being LGBTI+ 
is not an illness</c:v>
                  </c:pt>
                  <c:pt idx="12">
                    <c:v>The LGBTI+ population
is diverse</c:v>
                  </c:pt>
                  <c:pt idx="13">
                    <c:v>   </c:v>
                  </c:pt>
                </c:lvl>
                <c:lvl>
                  <c:pt idx="0">
                    <c:v>General attitude towards LGBTI+ people</c:v>
                  </c:pt>
                  <c:pt idx="9">
                    <c:v>Understanding what it means to be LGBTI+</c:v>
                  </c:pt>
                </c:lvl>
              </c:multiLvlStrCache>
            </c:multiLvlStrRef>
          </c:cat>
          <c:val>
            <c:numRef>
              <c:f>'A1-sexeNaissance-EN'!$P$4:$P$17</c:f>
              <c:numCache>
                <c:formatCode>0</c:formatCode>
                <c:ptCount val="14"/>
                <c:pt idx="1">
                  <c:v>54.296999999999997</c:v>
                </c:pt>
                <c:pt idx="3">
                  <c:v>68.215000000000003</c:v>
                </c:pt>
                <c:pt idx="4">
                  <c:v>68.983000000000004</c:v>
                </c:pt>
                <c:pt idx="5">
                  <c:v>59.543999999999997</c:v>
                </c:pt>
                <c:pt idx="7">
                  <c:v>74.924000000000007</c:v>
                </c:pt>
                <c:pt idx="10">
                  <c:v>67.960999999999999</c:v>
                </c:pt>
                <c:pt idx="12">
                  <c:v>68.614000000000004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0F-4F4E-894E-FD0FE844DF89}"/>
            </c:ext>
          </c:extLst>
        </c:ser>
        <c:ser>
          <c:idx val="1"/>
          <c:order val="1"/>
          <c:tx>
            <c:strRef>
              <c:f>'A1-sexeNaissance-EN'!$Q$3</c:f>
              <c:strCache>
                <c:ptCount val="1"/>
                <c:pt idx="0">
                  <c:v> Assigned male at birth</c:v>
                </c:pt>
              </c:strCache>
            </c:strRef>
          </c:tx>
          <c:spPr>
            <a:solidFill>
              <a:srgbClr val="6A189D"/>
            </a:solidFill>
            <a:ln w="95250">
              <a:solidFill>
                <a:srgbClr val="6A189D"/>
              </a:solidFill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6A189D"/>
              </a:solidFill>
              <a:ln w="95250">
                <a:solidFill>
                  <a:srgbClr val="6A189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40F-4F4E-894E-FD0FE844DF89}"/>
              </c:ext>
            </c:extLst>
          </c:dPt>
          <c:dLbls>
            <c:dLbl>
              <c:idx val="1"/>
              <c:layout>
                <c:manualLayout>
                  <c:x val="0"/>
                  <c:y val="4.60811884133293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0F-4F4E-894E-FD0FE844DF89}"/>
                </c:ext>
              </c:extLst>
            </c:dLbl>
            <c:dLbl>
              <c:idx val="3"/>
              <c:layout>
                <c:manualLayout>
                  <c:x val="0"/>
                  <c:y val="4.30781861204071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0F-4F4E-894E-FD0FE844DF89}"/>
                </c:ext>
              </c:extLst>
            </c:dLbl>
            <c:dLbl>
              <c:idx val="4"/>
              <c:layout>
                <c:manualLayout>
                  <c:x val="0"/>
                  <c:y val="4.60811884133294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0F-4F4E-894E-FD0FE844DF89}"/>
                </c:ext>
              </c:extLst>
            </c:dLbl>
            <c:dLbl>
              <c:idx val="5"/>
              <c:layout>
                <c:manualLayout>
                  <c:x val="0"/>
                  <c:y val="4.42157801386157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40F-4F4E-894E-FD0FE844DF89}"/>
                </c:ext>
              </c:extLst>
            </c:dLbl>
            <c:dLbl>
              <c:idx val="7"/>
              <c:layout>
                <c:manualLayout>
                  <c:x val="0"/>
                  <c:y val="4.60811884133294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40F-4F4E-894E-FD0FE844DF89}"/>
                </c:ext>
              </c:extLst>
            </c:dLbl>
            <c:dLbl>
              <c:idx val="10"/>
              <c:layout>
                <c:manualLayout>
                  <c:x val="4.0782133978939703E-4"/>
                  <c:y val="4.63535867315535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0F-4F4E-894E-FD0FE844DF89}"/>
                </c:ext>
              </c:extLst>
            </c:dLbl>
            <c:dLbl>
              <c:idx val="12"/>
              <c:layout>
                <c:manualLayout>
                  <c:x val="0"/>
                  <c:y val="4.30781861204070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40F-4F4E-894E-FD0FE844DF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'A1-sexeNaissance-EN'!$N$4:$O$17</c:f>
              <c:multiLvlStrCache>
                <c:ptCount val="14"/>
                <c:lvl>
                  <c:pt idx="1">
                    <c:v>Homosexual 
couple</c:v>
                  </c:pt>
                  <c:pt idx="3">
                    <c:v>Homosexual 
student</c:v>
                  </c:pt>
                  <c:pt idx="4">
                    <c:v>Bisexual 
student</c:v>
                  </c:pt>
                  <c:pt idx="5">
                    <c:v>Transgender 
student</c:v>
                  </c:pt>
                  <c:pt idx="7">
                    <c:v>Homosexual 
best friend</c:v>
                  </c:pt>
                  <c:pt idx="10">
                    <c:v>Being LGBTI+ 
is not an illness</c:v>
                  </c:pt>
                  <c:pt idx="12">
                    <c:v>The LGBTI+ population
is diverse</c:v>
                  </c:pt>
                  <c:pt idx="13">
                    <c:v>   </c:v>
                  </c:pt>
                </c:lvl>
                <c:lvl>
                  <c:pt idx="0">
                    <c:v>General attitude towards LGBTI+ people</c:v>
                  </c:pt>
                  <c:pt idx="9">
                    <c:v>Understanding what it means to be LGBTI+</c:v>
                  </c:pt>
                </c:lvl>
              </c:multiLvlStrCache>
            </c:multiLvlStrRef>
          </c:cat>
          <c:val>
            <c:numRef>
              <c:f>'A1-sexeNaissance-EN'!$Q$4:$Q$17</c:f>
              <c:numCache>
                <c:formatCode>0</c:formatCode>
                <c:ptCount val="14"/>
                <c:pt idx="1">
                  <c:v>49.296999999999997</c:v>
                </c:pt>
                <c:pt idx="3">
                  <c:v>64.015000000000001</c:v>
                </c:pt>
                <c:pt idx="4">
                  <c:v>65.683000000000007</c:v>
                </c:pt>
                <c:pt idx="5">
                  <c:v>58.83</c:v>
                </c:pt>
                <c:pt idx="7">
                  <c:v>67.900999999999996</c:v>
                </c:pt>
                <c:pt idx="10">
                  <c:v>66.885000000000005</c:v>
                </c:pt>
                <c:pt idx="12">
                  <c:v>45.201999999999998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40F-4F4E-894E-FD0FE844DF8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65"/>
        <c:axId val="438082095"/>
        <c:axId val="438091935"/>
      </c:barChart>
      <c:catAx>
        <c:axId val="438082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ysClr val="window" lastClr="FFFFFF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85000"/>
                <a:lumOff val="1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4020202020204" pitchFamily="34" charset="0"/>
                <a:ea typeface="+mn-ea"/>
                <a:cs typeface="Arial Narrow" panose="020B0604020202020204" pitchFamily="34" charset="0"/>
              </a:defRPr>
            </a:pPr>
            <a:endParaRPr lang="en-US"/>
          </a:p>
        </c:txPr>
        <c:crossAx val="438091935"/>
        <c:crosses val="autoZero"/>
        <c:auto val="1"/>
        <c:lblAlgn val="ctr"/>
        <c:lblOffset val="100"/>
        <c:noMultiLvlLbl val="0"/>
      </c:catAx>
      <c:valAx>
        <c:axId val="43809193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ysClr val="window" lastClr="FFFFF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 sz="120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7.8017731098197563E-3"/>
              <c:y val="3.0943575776626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>
                <a:lumMod val="85000"/>
                <a:lumOff val="1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8082095"/>
        <c:crosses val="autoZero"/>
        <c:crossBetween val="between"/>
      </c:valAx>
      <c:spPr>
        <a:solidFill>
          <a:srgbClr val="EAEAEA"/>
        </a:solidFill>
        <a:ln>
          <a:solidFill>
            <a:sysClr val="windowText" lastClr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4.0009484755278713E-2"/>
          <c:y val="2.2170897467455042E-2"/>
          <c:w val="0.9300091363815659"/>
          <c:h val="6.4939893894323669E-2"/>
        </c:manualLayout>
      </c:layout>
      <c:overlay val="0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4020202020204" pitchFamily="34" charset="0"/>
              <a:ea typeface="+mn-ea"/>
              <a:cs typeface="Arial Narrow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369258155880861E-2"/>
          <c:y val="0.13149191525230969"/>
          <c:w val="0.93680507835006199"/>
          <c:h val="0.5314846901571458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'A2-ATE2-FR'!$R$3</c:f>
              <c:strCache>
                <c:ptCount val="1"/>
                <c:pt idx="0">
                  <c:v> Avant l'intervention (C)</c:v>
                </c:pt>
              </c:strCache>
            </c:strRef>
          </c:tx>
          <c:spPr>
            <a:solidFill>
              <a:srgbClr val="CC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'A2-ATE2-FR'!$R$4:$R$12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E3AB-43A5-8CAA-54591F8AFB56}"/>
            </c:ext>
          </c:extLst>
        </c:ser>
        <c:ser>
          <c:idx val="1"/>
          <c:order val="1"/>
          <c:tx>
            <c:strRef>
              <c:f>'A2-ATE2-FR'!$Q$3:$Q$4</c:f>
              <c:strCache>
                <c:ptCount val="2"/>
                <c:pt idx="0">
                  <c:v> Après l'intervention (T)</c:v>
                </c:pt>
              </c:strCache>
            </c:strRef>
          </c:tx>
          <c:spPr>
            <a:solidFill>
              <a:srgbClr val="E6B4D6"/>
            </a:solidFill>
            <a:ln w="95250">
              <a:solidFill>
                <a:srgbClr val="E6B4D6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1.8590192327981914E-2"/>
                  <c:y val="3.76939687695759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AB-43A5-8CAA-54591F8AFB56}"/>
                </c:ext>
              </c:extLst>
            </c:dLbl>
            <c:dLbl>
              <c:idx val="2"/>
              <c:layout>
                <c:manualLayout>
                  <c:x val="-1.8590238026051115E-2"/>
                  <c:y val="4.59739932500110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AB-43A5-8CAA-54591F8AFB56}"/>
                </c:ext>
              </c:extLst>
            </c:dLbl>
            <c:dLbl>
              <c:idx val="5"/>
              <c:layout>
                <c:manualLayout>
                  <c:x val="-1.8590238026051219E-2"/>
                  <c:y val="4.94385122704436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AB-43A5-8CAA-54591F8AFB56}"/>
                </c:ext>
              </c:extLst>
            </c:dLbl>
            <c:dLbl>
              <c:idx val="8"/>
              <c:layout>
                <c:manualLayout>
                  <c:x val="-1.8590238026051219E-2"/>
                  <c:y val="4.94385122704436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AB-43A5-8CAA-54591F8AFB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'A2-ATE2-FR'!$N$4:$O$13</c:f>
              <c:multiLvlStrCache>
                <c:ptCount val="10"/>
                <c:lvl>
                  <c:pt idx="1">
                    <c:v>   Capacité 
   à aider</c:v>
                  </c:pt>
                  <c:pt idx="2">
                    <c:v>        Élève 
        LGBTI+</c:v>
                  </c:pt>
                  <c:pt idx="5">
                    <c:v>Être LGBTI+ n'est pas un choix</c:v>
                  </c:pt>
                  <c:pt idx="7">
                    <c:v>         </c:v>
                  </c:pt>
                  <c:pt idx="8">
                    <c:v>Prise de conscience de l'ensemble des conséquences pour les victimes</c:v>
                  </c:pt>
                  <c:pt idx="9">
                    <c:v>       </c:v>
                  </c:pt>
                </c:lvl>
                <c:lvl>
                  <c:pt idx="0">
                    <c:v>Attitude à l'égard des personnes LGBTI+</c:v>
                  </c:pt>
                  <c:pt idx="4">
                    <c:v>Compréhension de ce qu'être LGBT+ signifie</c:v>
                  </c:pt>
                  <c:pt idx="7">
                    <c:v>Conséquences du harcèlement anti-LGBTI+</c:v>
                  </c:pt>
                </c:lvl>
              </c:multiLvlStrCache>
            </c:multiLvlStrRef>
          </c:cat>
          <c:val>
            <c:numRef>
              <c:f>'A2-ATE2-FR'!$Q$4:$Q$13</c:f>
              <c:numCache>
                <c:formatCode>0</c:formatCode>
                <c:ptCount val="10"/>
                <c:pt idx="1">
                  <c:v>31.782</c:v>
                </c:pt>
                <c:pt idx="2">
                  <c:v>69.253</c:v>
                </c:pt>
                <c:pt idx="5">
                  <c:v>61.601999999999997</c:v>
                </c:pt>
                <c:pt idx="8">
                  <c:v>22.99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AB-43A5-8CAA-54591F8AFB56}"/>
            </c:ext>
          </c:extLst>
        </c:ser>
        <c:ser>
          <c:idx val="0"/>
          <c:order val="2"/>
          <c:tx>
            <c:strRef>
              <c:f>'A2-ATE2-FR'!$P$3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CC0099"/>
            </a:solidFill>
            <a:ln w="0">
              <a:solidFill>
                <a:srgbClr val="CC0099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2.6274627800141583E-17"/>
                  <c:y val="5.9941185898438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BD-40EA-88C2-3F4627F9A5CB}"/>
                </c:ext>
              </c:extLst>
            </c:dLbl>
            <c:dLbl>
              <c:idx val="2"/>
              <c:layout>
                <c:manualLayout>
                  <c:x val="0"/>
                  <c:y val="6.33969973624266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BD-40EA-88C2-3F4627F9A5CB}"/>
                </c:ext>
              </c:extLst>
            </c:dLbl>
            <c:dLbl>
              <c:idx val="8"/>
              <c:layout>
                <c:manualLayout>
                  <c:x val="-1.0509851120056633E-16"/>
                  <c:y val="6.33969973624266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BD-40EA-88C2-3F4627F9A5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'A2-ATE2-FR'!$N$4:$O$13</c:f>
              <c:multiLvlStrCache>
                <c:ptCount val="10"/>
                <c:lvl>
                  <c:pt idx="1">
                    <c:v>   Capacité 
   à aider</c:v>
                  </c:pt>
                  <c:pt idx="2">
                    <c:v>        Élève 
        LGBTI+</c:v>
                  </c:pt>
                  <c:pt idx="5">
                    <c:v>Être LGBTI+ n'est pas un choix</c:v>
                  </c:pt>
                  <c:pt idx="7">
                    <c:v>         </c:v>
                  </c:pt>
                  <c:pt idx="8">
                    <c:v>Prise de conscience de l'ensemble des conséquences pour les victimes</c:v>
                  </c:pt>
                  <c:pt idx="9">
                    <c:v>       </c:v>
                  </c:pt>
                </c:lvl>
                <c:lvl>
                  <c:pt idx="0">
                    <c:v>Attitude à l'égard des personnes LGBTI+</c:v>
                  </c:pt>
                  <c:pt idx="4">
                    <c:v>Compréhension de ce qu'être LGBT+ signifie</c:v>
                  </c:pt>
                  <c:pt idx="7">
                    <c:v>Conséquences du harcèlement anti-LGBTI+</c:v>
                  </c:pt>
                </c:lvl>
              </c:multiLvlStrCache>
            </c:multiLvlStrRef>
          </c:cat>
          <c:val>
            <c:numRef>
              <c:f>'A2-ATE2-FR'!$P$4:$P$13</c:f>
              <c:numCache>
                <c:formatCode>0</c:formatCode>
                <c:ptCount val="10"/>
                <c:pt idx="1">
                  <c:v>29.366</c:v>
                </c:pt>
                <c:pt idx="2">
                  <c:v>65.432000000000002</c:v>
                </c:pt>
                <c:pt idx="5">
                  <c:v>54.396999999999998</c:v>
                </c:pt>
                <c:pt idx="8">
                  <c:v>19.52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AB-43A5-8CAA-54591F8AFB5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66"/>
        <c:axId val="1018790192"/>
        <c:axId val="1181288064"/>
      </c:barChart>
      <c:catAx>
        <c:axId val="101879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85000"/>
                <a:lumOff val="1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4020202020204" pitchFamily="34" charset="0"/>
                <a:ea typeface="+mn-ea"/>
                <a:cs typeface="Arial Narrow" panose="020B0604020202020204" pitchFamily="34" charset="0"/>
              </a:defRPr>
            </a:pPr>
            <a:endParaRPr lang="en-US"/>
          </a:p>
        </c:txPr>
        <c:crossAx val="1181288064"/>
        <c:crosses val="autoZero"/>
        <c:auto val="1"/>
        <c:lblAlgn val="ctr"/>
        <c:lblOffset val="100"/>
        <c:noMultiLvlLbl val="0"/>
      </c:catAx>
      <c:valAx>
        <c:axId val="11812880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4257370828261078E-2"/>
              <c:y val="2.01382133945236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>
                <a:lumMod val="85000"/>
                <a:lumOff val="1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18790192"/>
        <c:crosses val="autoZero"/>
        <c:crossBetween val="between"/>
      </c:valAx>
      <c:spPr>
        <a:solidFill>
          <a:schemeClr val="bg2"/>
        </a:solidFill>
        <a:ln>
          <a:solidFill>
            <a:schemeClr val="tx1"/>
          </a:solidFill>
        </a:ln>
        <a:effectLst/>
      </c:spPr>
    </c:plotArea>
    <c:legend>
      <c:legendPos val="t"/>
      <c:legendEntry>
        <c:idx val="2"/>
        <c:delete val="1"/>
      </c:legendEntry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4020202020204" pitchFamily="34" charset="0"/>
              <a:ea typeface="+mn-ea"/>
              <a:cs typeface="Arial Narrow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369258155880861E-2"/>
          <c:y val="0.13149191525230969"/>
          <c:w val="0.93680507835006199"/>
          <c:h val="0.5314846901571458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'A2-ATE2-EN'!$R$3</c:f>
              <c:strCache>
                <c:ptCount val="1"/>
                <c:pt idx="0">
                  <c:v> Before intervention (C)</c:v>
                </c:pt>
              </c:strCache>
            </c:strRef>
          </c:tx>
          <c:spPr>
            <a:solidFill>
              <a:srgbClr val="CC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'A2-ATE2-EN'!$R$4:$R$12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4D3C-4AE5-BEC2-1E1102A84AD3}"/>
            </c:ext>
          </c:extLst>
        </c:ser>
        <c:ser>
          <c:idx val="1"/>
          <c:order val="1"/>
          <c:tx>
            <c:strRef>
              <c:f>'A2-ATE2-EN'!$Q$3:$Q$4</c:f>
              <c:strCache>
                <c:ptCount val="2"/>
                <c:pt idx="0">
                  <c:v> After intervention (T)</c:v>
                </c:pt>
              </c:strCache>
            </c:strRef>
          </c:tx>
          <c:spPr>
            <a:solidFill>
              <a:srgbClr val="E6B4D6"/>
            </a:solidFill>
            <a:ln w="95250">
              <a:solidFill>
                <a:srgbClr val="E6B4D6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1.8590192327981914E-2"/>
                  <c:y val="3.76939687695759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C-4AE5-BEC2-1E1102A84AD3}"/>
                </c:ext>
              </c:extLst>
            </c:dLbl>
            <c:dLbl>
              <c:idx val="2"/>
              <c:layout>
                <c:manualLayout>
                  <c:x val="-1.8590238026051115E-2"/>
                  <c:y val="4.59739932500110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3C-4AE5-BEC2-1E1102A84AD3}"/>
                </c:ext>
              </c:extLst>
            </c:dLbl>
            <c:dLbl>
              <c:idx val="5"/>
              <c:layout>
                <c:manualLayout>
                  <c:x val="-1.8590238026051219E-2"/>
                  <c:y val="4.94385122704436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3C-4AE5-BEC2-1E1102A84AD3}"/>
                </c:ext>
              </c:extLst>
            </c:dLbl>
            <c:dLbl>
              <c:idx val="8"/>
              <c:layout>
                <c:manualLayout>
                  <c:x val="-1.8590238026051219E-2"/>
                  <c:y val="4.94385122704436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3C-4AE5-BEC2-1E1102A84A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'A2-ATE2-EN'!$N$4:$O$13</c:f>
              <c:multiLvlStrCache>
                <c:ptCount val="10"/>
                <c:lvl>
                  <c:pt idx="1">
                    <c:v>   Capacity 
   to help</c:v>
                  </c:pt>
                  <c:pt idx="2">
                    <c:v>        LGBTI+ 
        student</c:v>
                  </c:pt>
                  <c:pt idx="5">
                    <c:v>Being LGBTI+ is not a choice</c:v>
                  </c:pt>
                  <c:pt idx="7">
                    <c:v>         </c:v>
                  </c:pt>
                  <c:pt idx="8">
                    <c:v>Awareness of all the repercussions on victims</c:v>
                  </c:pt>
                  <c:pt idx="9">
                    <c:v>       </c:v>
                  </c:pt>
                </c:lvl>
                <c:lvl>
                  <c:pt idx="0">
                    <c:v>Attitude towards LGBTI+ people</c:v>
                  </c:pt>
                  <c:pt idx="4">
                    <c:v>Understanding what it means to be LGBTI+</c:v>
                  </c:pt>
                  <c:pt idx="7">
                    <c:v>Consequences of anti-LGBTI+ harassment</c:v>
                  </c:pt>
                </c:lvl>
              </c:multiLvlStrCache>
            </c:multiLvlStrRef>
          </c:cat>
          <c:val>
            <c:numRef>
              <c:f>'A2-ATE2-EN'!$Q$4:$Q$13</c:f>
              <c:numCache>
                <c:formatCode>0</c:formatCode>
                <c:ptCount val="10"/>
                <c:pt idx="1">
                  <c:v>31.782</c:v>
                </c:pt>
                <c:pt idx="2">
                  <c:v>69.253</c:v>
                </c:pt>
                <c:pt idx="5">
                  <c:v>61.601999999999997</c:v>
                </c:pt>
                <c:pt idx="8">
                  <c:v>22.99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3C-4AE5-BEC2-1E1102A84AD3}"/>
            </c:ext>
          </c:extLst>
        </c:ser>
        <c:ser>
          <c:idx val="0"/>
          <c:order val="2"/>
          <c:tx>
            <c:strRef>
              <c:f>'A2-ATE2-EN'!$P$3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CC0099"/>
            </a:solidFill>
            <a:ln w="0">
              <a:solidFill>
                <a:srgbClr val="CC0099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2.6274627800141583E-17"/>
                  <c:y val="5.9941185898438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3C-4AE5-BEC2-1E1102A84AD3}"/>
                </c:ext>
              </c:extLst>
            </c:dLbl>
            <c:dLbl>
              <c:idx val="2"/>
              <c:layout>
                <c:manualLayout>
                  <c:x val="0"/>
                  <c:y val="6.33969973624266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3C-4AE5-BEC2-1E1102A84AD3}"/>
                </c:ext>
              </c:extLst>
            </c:dLbl>
            <c:dLbl>
              <c:idx val="8"/>
              <c:layout>
                <c:manualLayout>
                  <c:x val="-1.0509851120056633E-16"/>
                  <c:y val="6.33969973624266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D3C-4AE5-BEC2-1E1102A84A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'A2-ATE2-EN'!$N$4:$O$13</c:f>
              <c:multiLvlStrCache>
                <c:ptCount val="10"/>
                <c:lvl>
                  <c:pt idx="1">
                    <c:v>   Capacity 
   to help</c:v>
                  </c:pt>
                  <c:pt idx="2">
                    <c:v>        LGBTI+ 
        student</c:v>
                  </c:pt>
                  <c:pt idx="5">
                    <c:v>Being LGBTI+ is not a choice</c:v>
                  </c:pt>
                  <c:pt idx="7">
                    <c:v>         </c:v>
                  </c:pt>
                  <c:pt idx="8">
                    <c:v>Awareness of all the repercussions on victims</c:v>
                  </c:pt>
                  <c:pt idx="9">
                    <c:v>       </c:v>
                  </c:pt>
                </c:lvl>
                <c:lvl>
                  <c:pt idx="0">
                    <c:v>Attitude towards LGBTI+ people</c:v>
                  </c:pt>
                  <c:pt idx="4">
                    <c:v>Understanding what it means to be LGBTI+</c:v>
                  </c:pt>
                  <c:pt idx="7">
                    <c:v>Consequences of anti-LGBTI+ harassment</c:v>
                  </c:pt>
                </c:lvl>
              </c:multiLvlStrCache>
            </c:multiLvlStrRef>
          </c:cat>
          <c:val>
            <c:numRef>
              <c:f>'A2-ATE2-EN'!$P$4:$P$13</c:f>
              <c:numCache>
                <c:formatCode>0</c:formatCode>
                <c:ptCount val="10"/>
                <c:pt idx="1">
                  <c:v>29.366</c:v>
                </c:pt>
                <c:pt idx="2">
                  <c:v>65.432000000000002</c:v>
                </c:pt>
                <c:pt idx="5">
                  <c:v>54.396999999999998</c:v>
                </c:pt>
                <c:pt idx="8">
                  <c:v>19.52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D3C-4AE5-BEC2-1E1102A84AD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66"/>
        <c:axId val="1018790192"/>
        <c:axId val="1181288064"/>
      </c:barChart>
      <c:catAx>
        <c:axId val="101879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85000"/>
                <a:lumOff val="1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4020202020204" pitchFamily="34" charset="0"/>
                <a:ea typeface="+mn-ea"/>
                <a:cs typeface="Arial Narrow" panose="020B0604020202020204" pitchFamily="34" charset="0"/>
              </a:defRPr>
            </a:pPr>
            <a:endParaRPr lang="en-US"/>
          </a:p>
        </c:txPr>
        <c:crossAx val="1181288064"/>
        <c:crosses val="autoZero"/>
        <c:auto val="1"/>
        <c:lblAlgn val="ctr"/>
        <c:lblOffset val="100"/>
        <c:noMultiLvlLbl val="0"/>
      </c:catAx>
      <c:valAx>
        <c:axId val="11812880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4257370828261078E-2"/>
              <c:y val="2.01382133945236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>
                <a:lumMod val="85000"/>
                <a:lumOff val="1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18790192"/>
        <c:crosses val="autoZero"/>
        <c:crossBetween val="between"/>
      </c:valAx>
      <c:spPr>
        <a:solidFill>
          <a:schemeClr val="bg2"/>
        </a:solidFill>
        <a:ln>
          <a:solidFill>
            <a:schemeClr val="tx1"/>
          </a:solidFill>
        </a:ln>
        <a:effectLst/>
      </c:spPr>
    </c:plotArea>
    <c:legend>
      <c:legendPos val="t"/>
      <c:legendEntry>
        <c:idx val="2"/>
        <c:delete val="1"/>
      </c:legendEntry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4020202020204" pitchFamily="34" charset="0"/>
              <a:ea typeface="+mn-ea"/>
              <a:cs typeface="Arial Narrow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63242770809425E-2"/>
          <c:y val="0.12033867573309075"/>
          <c:w val="0.95771263022979225"/>
          <c:h val="0.7387366491594875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'1.A.Attitude-EN'!$R$10</c:f>
              <c:strCache>
                <c:ptCount val="1"/>
                <c:pt idx="0">
                  <c:v> Girls</c:v>
                </c:pt>
              </c:strCache>
            </c:strRef>
          </c:tx>
          <c:spPr>
            <a:solidFill>
              <a:srgbClr val="8B73B3"/>
            </a:solidFill>
            <a:ln w="95250">
              <a:solidFill>
                <a:srgbClr val="8B73B3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4.5754212641035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EF-4A10-A908-BEFD12034C72}"/>
                </c:ext>
              </c:extLst>
            </c:dLbl>
            <c:dLbl>
              <c:idx val="6"/>
              <c:layout>
                <c:manualLayout>
                  <c:x val="0"/>
                  <c:y val="4.92217439880651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EF-4A10-A908-BEFD12034C72}"/>
                </c:ext>
              </c:extLst>
            </c:dLbl>
            <c:dLbl>
              <c:idx val="11"/>
              <c:layout>
                <c:manualLayout>
                  <c:x val="-5.2871799276621329E-17"/>
                  <c:y val="4.9221743988065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EF-4A10-A908-BEFD12034C72}"/>
                </c:ext>
              </c:extLst>
            </c:dLbl>
            <c:dLbl>
              <c:idx val="16"/>
              <c:layout>
                <c:manualLayout>
                  <c:x val="0"/>
                  <c:y val="4.92217439880651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EF-4A10-A908-BEFD12034C72}"/>
                </c:ext>
              </c:extLst>
            </c:dLbl>
            <c:dLbl>
              <c:idx val="21"/>
              <c:layout>
                <c:manualLayout>
                  <c:x val="-1.0574359855324266E-16"/>
                  <c:y val="4.57542126410356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EF-4A10-A908-BEFD12034C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'1.A.Attitude-EN'!$N$11:$O$35</c:f>
              <c:multiLvlStrCache>
                <c:ptCount val="25"/>
                <c:lvl>
                  <c:pt idx="2">
                    <c:v>Willingness to help</c:v>
                  </c:pt>
                  <c:pt idx="5">
                    <c:v> </c:v>
                  </c:pt>
                  <c:pt idx="7">
                    <c:v>Capacity to help</c:v>
                  </c:pt>
                  <c:pt idx="12">
                    <c:v>Homosexual couple</c:v>
                  </c:pt>
                  <c:pt idx="17">
                    <c:v>LGBTI+ student</c:v>
                  </c:pt>
                  <c:pt idx="22">
                    <c:v>Homosexual best friend</c:v>
                  </c:pt>
                  <c:pt idx="23">
                    <c:v> </c:v>
                  </c:pt>
                  <c:pt idx="24">
                    <c:v> </c:v>
                  </c:pt>
                </c:lvl>
                <c:lvl>
                  <c:pt idx="0">
                    <c:v>Mobilisation against anti-LGBTI+ harassment</c:v>
                  </c:pt>
                  <c:pt idx="10">
                    <c:v>General attitude towards LGBTI+ people</c:v>
                  </c:pt>
                </c:lvl>
              </c:multiLvlStrCache>
            </c:multiLvlStrRef>
          </c:cat>
          <c:val>
            <c:numRef>
              <c:f>'1.A.Attitude-EN'!$R$11:$R$35</c:f>
              <c:numCache>
                <c:formatCode>0</c:formatCode>
                <c:ptCount val="25"/>
                <c:pt idx="1">
                  <c:v>90.472999999999999</c:v>
                </c:pt>
                <c:pt idx="6">
                  <c:v>32.088999999999999</c:v>
                </c:pt>
                <c:pt idx="11">
                  <c:v>58.101999999999997</c:v>
                </c:pt>
                <c:pt idx="16">
                  <c:v>72.308000000000007</c:v>
                </c:pt>
                <c:pt idx="21">
                  <c:v>80.983999999999995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EF-4A10-A908-BEFD12034C72}"/>
            </c:ext>
          </c:extLst>
        </c:ser>
        <c:ser>
          <c:idx val="1"/>
          <c:order val="2"/>
          <c:tx>
            <c:strRef>
              <c:f>'1.A.Attitude-EN'!$Q$10</c:f>
              <c:strCache>
                <c:ptCount val="1"/>
                <c:pt idx="0">
                  <c:v> Boys</c:v>
                </c:pt>
              </c:strCache>
            </c:strRef>
          </c:tx>
          <c:spPr>
            <a:solidFill>
              <a:srgbClr val="6A189D"/>
            </a:solidFill>
            <a:ln w="95250">
              <a:solidFill>
                <a:srgbClr val="6A189D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1.1213674274801386E-5"/>
                  <c:y val="4.92368511816146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EF-4A10-A908-BEFD12034C72}"/>
                </c:ext>
              </c:extLst>
            </c:dLbl>
            <c:dLbl>
              <c:idx val="6"/>
              <c:layout>
                <c:manualLayout>
                  <c:x val="1.441974819713408E-3"/>
                  <c:y val="4.57542126410356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EF-4A10-A908-BEFD12034C72}"/>
                </c:ext>
              </c:extLst>
            </c:dLbl>
            <c:dLbl>
              <c:idx val="11"/>
              <c:layout>
                <c:manualLayout>
                  <c:x val="0"/>
                  <c:y val="4.5754212641035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1EF-4A10-A908-BEFD12034C72}"/>
                </c:ext>
              </c:extLst>
            </c:dLbl>
            <c:dLbl>
              <c:idx val="16"/>
              <c:layout>
                <c:manualLayout>
                  <c:x val="-1.0574359855324266E-16"/>
                  <c:y val="4.9221743988065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EF-4A10-A908-BEFD12034C72}"/>
                </c:ext>
              </c:extLst>
            </c:dLbl>
            <c:dLbl>
              <c:idx val="21"/>
              <c:layout>
                <c:manualLayout>
                  <c:x val="0"/>
                  <c:y val="5.27044195397530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1EF-4A10-A908-BEFD12034C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'1.A.Attitude-EN'!$N$11:$O$35</c:f>
              <c:multiLvlStrCache>
                <c:ptCount val="25"/>
                <c:lvl>
                  <c:pt idx="2">
                    <c:v>Willingness to help</c:v>
                  </c:pt>
                  <c:pt idx="5">
                    <c:v> </c:v>
                  </c:pt>
                  <c:pt idx="7">
                    <c:v>Capacity to help</c:v>
                  </c:pt>
                  <c:pt idx="12">
                    <c:v>Homosexual couple</c:v>
                  </c:pt>
                  <c:pt idx="17">
                    <c:v>LGBTI+ student</c:v>
                  </c:pt>
                  <c:pt idx="22">
                    <c:v>Homosexual best friend</c:v>
                  </c:pt>
                  <c:pt idx="23">
                    <c:v> </c:v>
                  </c:pt>
                  <c:pt idx="24">
                    <c:v> </c:v>
                  </c:pt>
                </c:lvl>
                <c:lvl>
                  <c:pt idx="0">
                    <c:v>Mobilisation against anti-LGBTI+ harassment</c:v>
                  </c:pt>
                  <c:pt idx="10">
                    <c:v>General attitude towards LGBTI+ people</c:v>
                  </c:pt>
                </c:lvl>
              </c:multiLvlStrCache>
            </c:multiLvlStrRef>
          </c:cat>
          <c:val>
            <c:numRef>
              <c:f>'1.A.Attitude-EN'!$Q$11:$Q$35</c:f>
              <c:numCache>
                <c:formatCode>0</c:formatCode>
                <c:ptCount val="25"/>
                <c:pt idx="1">
                  <c:v>78.210000000000008</c:v>
                </c:pt>
                <c:pt idx="6">
                  <c:v>23.335999999999999</c:v>
                </c:pt>
                <c:pt idx="11">
                  <c:v>45.011000000000003</c:v>
                </c:pt>
                <c:pt idx="16">
                  <c:v>54.177999999999997</c:v>
                </c:pt>
                <c:pt idx="21">
                  <c:v>59.070999999999998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1EF-4A10-A908-BEFD12034C72}"/>
            </c:ext>
          </c:extLst>
        </c:ser>
        <c:ser>
          <c:idx val="4"/>
          <c:order val="3"/>
          <c:tx>
            <c:strRef>
              <c:f>'1.A.Attitude-EN'!$T$10</c:f>
              <c:strCache>
                <c:ptCount val="1"/>
                <c:pt idx="0">
                  <c:v> Privileged schools</c:v>
                </c:pt>
              </c:strCache>
            </c:strRef>
          </c:tx>
          <c:spPr>
            <a:solidFill>
              <a:srgbClr val="C7B2D6"/>
            </a:solidFill>
            <a:ln w="95250">
              <a:solidFill>
                <a:srgbClr val="C7B2D6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4.57542126410356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1EF-4A10-A908-BEFD12034C72}"/>
                </c:ext>
              </c:extLst>
            </c:dLbl>
            <c:dLbl>
              <c:idx val="8"/>
              <c:layout>
                <c:manualLayout>
                  <c:x val="0"/>
                  <c:y val="4.22866812940062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1EF-4A10-A908-BEFD12034C72}"/>
                </c:ext>
              </c:extLst>
            </c:dLbl>
            <c:dLbl>
              <c:idx val="13"/>
              <c:layout>
                <c:manualLayout>
                  <c:x val="0"/>
                  <c:y val="4.22866812940061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1EF-4A10-A908-BEFD12034C72}"/>
                </c:ext>
              </c:extLst>
            </c:dLbl>
            <c:dLbl>
              <c:idx val="18"/>
              <c:layout>
                <c:manualLayout>
                  <c:x val="0"/>
                  <c:y val="4.57542126410356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1EF-4A10-A908-BEFD12034C72}"/>
                </c:ext>
              </c:extLst>
            </c:dLbl>
            <c:dLbl>
              <c:idx val="23"/>
              <c:layout>
                <c:manualLayout>
                  <c:x val="0"/>
                  <c:y val="4.92217439880651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1EF-4A10-A908-BEFD12034C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'1.A.Attitude-EN'!$N$11:$O$35</c:f>
              <c:multiLvlStrCache>
                <c:ptCount val="25"/>
                <c:lvl>
                  <c:pt idx="2">
                    <c:v>Willingness to help</c:v>
                  </c:pt>
                  <c:pt idx="5">
                    <c:v> </c:v>
                  </c:pt>
                  <c:pt idx="7">
                    <c:v>Capacity to help</c:v>
                  </c:pt>
                  <c:pt idx="12">
                    <c:v>Homosexual couple</c:v>
                  </c:pt>
                  <c:pt idx="17">
                    <c:v>LGBTI+ student</c:v>
                  </c:pt>
                  <c:pt idx="22">
                    <c:v>Homosexual best friend</c:v>
                  </c:pt>
                  <c:pt idx="23">
                    <c:v> </c:v>
                  </c:pt>
                  <c:pt idx="24">
                    <c:v> </c:v>
                  </c:pt>
                </c:lvl>
                <c:lvl>
                  <c:pt idx="0">
                    <c:v>Mobilisation against anti-LGBTI+ harassment</c:v>
                  </c:pt>
                  <c:pt idx="10">
                    <c:v>General attitude towards LGBTI+ people</c:v>
                  </c:pt>
                </c:lvl>
              </c:multiLvlStrCache>
            </c:multiLvlStrRef>
          </c:cat>
          <c:val>
            <c:numRef>
              <c:f>'1.A.Attitude-EN'!$T$11:$T$35</c:f>
              <c:numCache>
                <c:formatCode>0</c:formatCode>
                <c:ptCount val="25"/>
                <c:pt idx="3">
                  <c:v>85.775000000000006</c:v>
                </c:pt>
                <c:pt idx="8">
                  <c:v>29.28</c:v>
                </c:pt>
                <c:pt idx="13">
                  <c:v>54.322000000000003</c:v>
                </c:pt>
                <c:pt idx="18">
                  <c:v>66.244</c:v>
                </c:pt>
                <c:pt idx="23">
                  <c:v>74.742999999999995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1EF-4A10-A908-BEFD12034C72}"/>
            </c:ext>
          </c:extLst>
        </c:ser>
        <c:ser>
          <c:idx val="3"/>
          <c:order val="4"/>
          <c:tx>
            <c:strRef>
              <c:f>'1.A.Attitude-EN'!$S$10</c:f>
              <c:strCache>
                <c:ptCount val="1"/>
                <c:pt idx="0">
                  <c:v> Underprivileged schools</c:v>
                </c:pt>
              </c:strCache>
            </c:strRef>
          </c:tx>
          <c:spPr>
            <a:solidFill>
              <a:srgbClr val="B06CDE"/>
            </a:solidFill>
            <a:ln w="95250">
              <a:solidFill>
                <a:srgbClr val="B06CDE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6.65828789221614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1EF-4A10-A908-BEFD12034C72}"/>
                </c:ext>
              </c:extLst>
            </c:dLbl>
            <c:dLbl>
              <c:idx val="8"/>
              <c:layout>
                <c:manualLayout>
                  <c:x val="0"/>
                  <c:y val="5.61588903781253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1EF-4A10-A908-BEFD12034C72}"/>
                </c:ext>
              </c:extLst>
            </c:dLbl>
            <c:dLbl>
              <c:idx val="13"/>
              <c:layout>
                <c:manualLayout>
                  <c:x val="0"/>
                  <c:y val="4.92346682616535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1EF-4A10-A908-BEFD12034C72}"/>
                </c:ext>
              </c:extLst>
            </c:dLbl>
            <c:dLbl>
              <c:idx val="18"/>
              <c:layout>
                <c:manualLayout>
                  <c:x val="1.1213674274801386E-5"/>
                  <c:y val="5.27085125146801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1EF-4A10-A908-BEFD12034C72}"/>
                </c:ext>
              </c:extLst>
            </c:dLbl>
            <c:dLbl>
              <c:idx val="23"/>
              <c:layout>
                <c:manualLayout>
                  <c:x val="1.065668162908917E-16"/>
                  <c:y val="5.27235200894124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1EF-4A10-A908-BEFD12034C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'1.A.Attitude-EN'!$N$11:$O$35</c:f>
              <c:multiLvlStrCache>
                <c:ptCount val="25"/>
                <c:lvl>
                  <c:pt idx="2">
                    <c:v>Willingness to help</c:v>
                  </c:pt>
                  <c:pt idx="5">
                    <c:v> </c:v>
                  </c:pt>
                  <c:pt idx="7">
                    <c:v>Capacity to help</c:v>
                  </c:pt>
                  <c:pt idx="12">
                    <c:v>Homosexual couple</c:v>
                  </c:pt>
                  <c:pt idx="17">
                    <c:v>LGBTI+ student</c:v>
                  </c:pt>
                  <c:pt idx="22">
                    <c:v>Homosexual best friend</c:v>
                  </c:pt>
                  <c:pt idx="23">
                    <c:v> </c:v>
                  </c:pt>
                  <c:pt idx="24">
                    <c:v> </c:v>
                  </c:pt>
                </c:lvl>
                <c:lvl>
                  <c:pt idx="0">
                    <c:v>Mobilisation against anti-LGBTI+ harassment</c:v>
                  </c:pt>
                  <c:pt idx="10">
                    <c:v>General attitude towards LGBTI+ people</c:v>
                  </c:pt>
                </c:lvl>
              </c:multiLvlStrCache>
            </c:multiLvlStrRef>
          </c:cat>
          <c:val>
            <c:numRef>
              <c:f>'1.A.Attitude-EN'!$S$11:$S$35</c:f>
              <c:numCache>
                <c:formatCode>0</c:formatCode>
                <c:ptCount val="25"/>
                <c:pt idx="3">
                  <c:v>82.742000000000004</c:v>
                </c:pt>
                <c:pt idx="8">
                  <c:v>26.283000000000001</c:v>
                </c:pt>
                <c:pt idx="13">
                  <c:v>47.933999999999997</c:v>
                </c:pt>
                <c:pt idx="18">
                  <c:v>59.606999999999999</c:v>
                </c:pt>
                <c:pt idx="23">
                  <c:v>64.394000000000005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1EF-4A10-A908-BEFD12034C7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30"/>
        <c:axId val="1510714816"/>
        <c:axId val="1182104047"/>
      </c:barChart>
      <c:lineChart>
        <c:grouping val="standard"/>
        <c:varyColors val="0"/>
        <c:ser>
          <c:idx val="0"/>
          <c:order val="0"/>
          <c:tx>
            <c:strRef>
              <c:f>'1.A.Attitude-EN'!$P$10</c:f>
              <c:strCache>
                <c:ptCount val="1"/>
                <c:pt idx="0">
                  <c:v>Combined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'1.A.Attitude-EN'!$N$11:$O$35</c:f>
              <c:multiLvlStrCache>
                <c:ptCount val="25"/>
                <c:lvl>
                  <c:pt idx="2">
                    <c:v>Willingness to help</c:v>
                  </c:pt>
                  <c:pt idx="5">
                    <c:v> </c:v>
                  </c:pt>
                  <c:pt idx="7">
                    <c:v>Capacity to help</c:v>
                  </c:pt>
                  <c:pt idx="12">
                    <c:v>Homosexual couple</c:v>
                  </c:pt>
                  <c:pt idx="17">
                    <c:v>LGBTI+ student</c:v>
                  </c:pt>
                  <c:pt idx="22">
                    <c:v>Homosexual best friend</c:v>
                  </c:pt>
                  <c:pt idx="23">
                    <c:v> </c:v>
                  </c:pt>
                  <c:pt idx="24">
                    <c:v> </c:v>
                  </c:pt>
                </c:lvl>
                <c:lvl>
                  <c:pt idx="0">
                    <c:v>Mobilisation against anti-LGBTI+ harassment</c:v>
                  </c:pt>
                  <c:pt idx="10">
                    <c:v>General attitude towards LGBTI+ people</c:v>
                  </c:pt>
                </c:lvl>
              </c:multiLvlStrCache>
            </c:multiLvlStrRef>
          </c:cat>
          <c:val>
            <c:numRef>
              <c:f>'1.A.Attitude-EN'!$P$11:$P$35</c:f>
              <c:numCache>
                <c:formatCode>0</c:formatCode>
                <c:ptCount val="25"/>
                <c:pt idx="2">
                  <c:v>84.515000000000001</c:v>
                </c:pt>
                <c:pt idx="5" formatCode="General">
                  <c:v>0</c:v>
                </c:pt>
                <c:pt idx="7">
                  <c:v>27.99</c:v>
                </c:pt>
                <c:pt idx="12">
                  <c:v>51.603000000000002</c:v>
                </c:pt>
                <c:pt idx="15" formatCode="General">
                  <c:v>0</c:v>
                </c:pt>
                <c:pt idx="17">
                  <c:v>63.353999999999999</c:v>
                </c:pt>
                <c:pt idx="20" formatCode="General">
                  <c:v>0</c:v>
                </c:pt>
                <c:pt idx="22">
                  <c:v>70.248999999999995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1EF-4A10-A908-BEFD12034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0714816"/>
        <c:axId val="1182104047"/>
      </c:lineChart>
      <c:catAx>
        <c:axId val="1510714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4020202020204" pitchFamily="34" charset="0"/>
                <a:ea typeface="+mn-ea"/>
                <a:cs typeface="Arial Narrow" panose="020B0604020202020204" pitchFamily="34" charset="0"/>
              </a:defRPr>
            </a:pPr>
            <a:endParaRPr lang="en-US"/>
          </a:p>
        </c:txPr>
        <c:crossAx val="1182104047"/>
        <c:crosses val="autoZero"/>
        <c:auto val="1"/>
        <c:lblAlgn val="ctr"/>
        <c:lblOffset val="100"/>
        <c:noMultiLvlLbl val="0"/>
      </c:catAx>
      <c:valAx>
        <c:axId val="118210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3755232439393564E-2"/>
              <c:y val="4.45578756305184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0714816"/>
        <c:crosses val="autoZero"/>
        <c:crossBetween val="between"/>
      </c:valAx>
      <c:spPr>
        <a:solidFill>
          <a:srgbClr val="EAEAEA"/>
        </a:solidFill>
        <a:ln>
          <a:solidFill>
            <a:schemeClr val="bg2">
              <a:lumMod val="50000"/>
            </a:schemeClr>
          </a:solidFill>
        </a:ln>
        <a:effectLst/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21245690459108421"/>
          <c:y val="1.6180588573570066E-2"/>
          <c:w val="0.75497157720026609"/>
          <c:h val="7.5215942562390989E-2"/>
        </c:manualLayout>
      </c:layout>
      <c:overlay val="0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4020202020204" pitchFamily="34" charset="0"/>
              <a:ea typeface="+mn-ea"/>
              <a:cs typeface="Arial Narrow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766524623315138E-2"/>
          <c:y val="0.11214487649198093"/>
          <c:w val="0.94026318441027168"/>
          <c:h val="0.645063407754420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'1.B.Compréhension-FR'!$R$10</c:f>
              <c:strCache>
                <c:ptCount val="1"/>
                <c:pt idx="0">
                  <c:v> Filles</c:v>
                </c:pt>
              </c:strCache>
            </c:strRef>
          </c:tx>
          <c:spPr>
            <a:solidFill>
              <a:srgbClr val="8B73B3"/>
            </a:solidFill>
            <a:ln w="95250">
              <a:solidFill>
                <a:srgbClr val="8B73B3"/>
              </a:solidFill>
            </a:ln>
            <a:effectLst/>
          </c:spPr>
          <c:invertIfNegative val="0"/>
          <c:dPt>
            <c:idx val="23"/>
            <c:invertIfNegative val="0"/>
            <c:bubble3D val="0"/>
            <c:spPr>
              <a:solidFill>
                <a:srgbClr val="8B73B3"/>
              </a:solidFill>
              <a:ln w="95250">
                <a:solidFill>
                  <a:srgbClr val="8B73B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37-4918-B34A-720F9DAF3731}"/>
              </c:ext>
            </c:extLst>
          </c:dPt>
          <c:dLbls>
            <c:dLbl>
              <c:idx val="2"/>
              <c:layout>
                <c:manualLayout>
                  <c:x val="-1.3195150290089027E-17"/>
                  <c:y val="4.70987590780528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71-48BE-816B-93899197B3AD}"/>
                </c:ext>
              </c:extLst>
            </c:dLbl>
            <c:dLbl>
              <c:idx val="7"/>
              <c:layout>
                <c:manualLayout>
                  <c:x val="0"/>
                  <c:y val="4.70987590780528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71-48BE-816B-93899197B3AD}"/>
                </c:ext>
              </c:extLst>
            </c:dLbl>
            <c:dLbl>
              <c:idx val="12"/>
              <c:layout>
                <c:manualLayout>
                  <c:x val="-5.2780601160356109E-17"/>
                  <c:y val="4.70987590780528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71-48BE-816B-93899197B3AD}"/>
                </c:ext>
              </c:extLst>
            </c:dLbl>
            <c:dLbl>
              <c:idx val="18"/>
              <c:layout>
                <c:manualLayout>
                  <c:x val="-1.0204081632653062E-3"/>
                  <c:y val="3.11133520119800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37-4918-B34A-720F9DAF3731}"/>
                </c:ext>
              </c:extLst>
            </c:dLbl>
            <c:dLbl>
              <c:idx val="23"/>
              <c:layout>
                <c:manualLayout>
                  <c:x val="-7.1714607034446274E-3"/>
                  <c:y val="4.70565636564048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37-4918-B34A-720F9DAF37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'1.B.Compréhension-FR'!$N$11:$O$37</c:f>
              <c:multiLvlStrCache>
                <c:ptCount val="27"/>
                <c:lvl>
                  <c:pt idx="3">
                    <c:v>Être LGBTI+ 
n'est pas un choix</c:v>
                  </c:pt>
                  <c:pt idx="8">
                    <c:v>Être LGBTI+ 
n'est pas une pathologie</c:v>
                  </c:pt>
                  <c:pt idx="13">
                    <c:v>La population LGBTI+ 
est diverse     </c:v>
                  </c:pt>
                  <c:pt idx="14">
                    <c:v>   </c:v>
                  </c:pt>
                  <c:pt idx="17">
                    <c:v>            </c:v>
                  </c:pt>
                  <c:pt idx="19">
                    <c:v>Prise de conscience de 
l'ensemble de ces conséquences
 pour les victimes</c:v>
                  </c:pt>
                  <c:pt idx="20">
                    <c:v>                 </c:v>
                  </c:pt>
                  <c:pt idx="21">
                    <c:v>                    </c:v>
                  </c:pt>
                  <c:pt idx="24">
                    <c:v>Connaissance des sanctions
 juridiques associées à ce harcèlement</c:v>
                  </c:pt>
                  <c:pt idx="25">
                    <c:v>                            </c:v>
                  </c:pt>
                  <c:pt idx="26">
                    <c:v>                  </c:v>
                  </c:pt>
                </c:lvl>
                <c:lvl>
                  <c:pt idx="0">
                    <c:v>Compréhension de ce qu'être LGBTI+ signifie</c:v>
                  </c:pt>
                  <c:pt idx="16">
                    <c:v>Conséquences du harcèlement anti-LGBTI+</c:v>
                  </c:pt>
                </c:lvl>
              </c:multiLvlStrCache>
            </c:multiLvlStrRef>
          </c:cat>
          <c:val>
            <c:numRef>
              <c:f>'1.B.Compréhension-FR'!$R$11:$R$37</c:f>
              <c:numCache>
                <c:formatCode>0</c:formatCode>
                <c:ptCount val="27"/>
                <c:pt idx="2">
                  <c:v>61.750999999999998</c:v>
                </c:pt>
                <c:pt idx="7">
                  <c:v>83.174000000000007</c:v>
                </c:pt>
                <c:pt idx="12">
                  <c:v>69.524000000000001</c:v>
                </c:pt>
                <c:pt idx="18">
                  <c:v>17</c:v>
                </c:pt>
                <c:pt idx="23">
                  <c:v>47.088999999999999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E0-4B8D-9EC2-1401877C2A74}"/>
            </c:ext>
          </c:extLst>
        </c:ser>
        <c:ser>
          <c:idx val="2"/>
          <c:order val="1"/>
          <c:tx>
            <c:strRef>
              <c:f>'1.B.Compréhension-FR'!$Q$10</c:f>
              <c:strCache>
                <c:ptCount val="1"/>
                <c:pt idx="0">
                  <c:v> Garçons</c:v>
                </c:pt>
              </c:strCache>
            </c:strRef>
          </c:tx>
          <c:spPr>
            <a:solidFill>
              <a:srgbClr val="6A189D"/>
            </a:solidFill>
            <a:ln w="95250">
              <a:solidFill>
                <a:srgbClr val="6A189D"/>
              </a:solidFill>
            </a:ln>
            <a:effectLst/>
          </c:spPr>
          <c:invertIfNegative val="0"/>
          <c:dPt>
            <c:idx val="23"/>
            <c:invertIfNegative val="0"/>
            <c:bubble3D val="0"/>
            <c:spPr>
              <a:solidFill>
                <a:srgbClr val="6A189D"/>
              </a:solidFill>
              <a:ln w="95250">
                <a:solidFill>
                  <a:srgbClr val="6A189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637-4918-B34A-720F9DAF3731}"/>
              </c:ext>
            </c:extLst>
          </c:dPt>
          <c:dLbls>
            <c:dLbl>
              <c:idx val="2"/>
              <c:layout>
                <c:manualLayout>
                  <c:x val="0"/>
                  <c:y val="4.3780785957292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71-48BE-816B-93899197B3AD}"/>
                </c:ext>
              </c:extLst>
            </c:dLbl>
            <c:dLbl>
              <c:idx val="7"/>
              <c:layout>
                <c:manualLayout>
                  <c:x val="0"/>
                  <c:y val="5.04167321988129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71-48BE-816B-93899197B3AD}"/>
                </c:ext>
              </c:extLst>
            </c:dLbl>
            <c:dLbl>
              <c:idx val="12"/>
              <c:layout>
                <c:manualLayout>
                  <c:x val="-5.2780601160356109E-17"/>
                  <c:y val="5.37347053195730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671-48BE-816B-93899197B3AD}"/>
                </c:ext>
              </c:extLst>
            </c:dLbl>
            <c:dLbl>
              <c:idx val="18"/>
              <c:layout>
                <c:manualLayout>
                  <c:x val="0"/>
                  <c:y val="4.27768014059753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37-4918-B34A-720F9DAF3731}"/>
                </c:ext>
              </c:extLst>
            </c:dLbl>
            <c:dLbl>
              <c:idx val="23"/>
              <c:layout>
                <c:manualLayout>
                  <c:x val="-1.4394875696281271E-3"/>
                  <c:y val="5.04167321988128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37-4918-B34A-720F9DAF37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'1.B.Compréhension-FR'!$N$11:$O$37</c:f>
              <c:multiLvlStrCache>
                <c:ptCount val="27"/>
                <c:lvl>
                  <c:pt idx="3">
                    <c:v>Être LGBTI+ 
n'est pas un choix</c:v>
                  </c:pt>
                  <c:pt idx="8">
                    <c:v>Être LGBTI+ 
n'est pas une pathologie</c:v>
                  </c:pt>
                  <c:pt idx="13">
                    <c:v>La population LGBTI+ 
est diverse     </c:v>
                  </c:pt>
                  <c:pt idx="14">
                    <c:v>   </c:v>
                  </c:pt>
                  <c:pt idx="17">
                    <c:v>            </c:v>
                  </c:pt>
                  <c:pt idx="19">
                    <c:v>Prise de conscience de 
l'ensemble de ces conséquences
 pour les victimes</c:v>
                  </c:pt>
                  <c:pt idx="20">
                    <c:v>                 </c:v>
                  </c:pt>
                  <c:pt idx="21">
                    <c:v>                    </c:v>
                  </c:pt>
                  <c:pt idx="24">
                    <c:v>Connaissance des sanctions
 juridiques associées à ce harcèlement</c:v>
                  </c:pt>
                  <c:pt idx="25">
                    <c:v>                            </c:v>
                  </c:pt>
                  <c:pt idx="26">
                    <c:v>                  </c:v>
                  </c:pt>
                </c:lvl>
                <c:lvl>
                  <c:pt idx="0">
                    <c:v>Compréhension de ce qu'être LGBTI+ signifie</c:v>
                  </c:pt>
                  <c:pt idx="16">
                    <c:v>Conséquences du harcèlement anti-LGBTI+</c:v>
                  </c:pt>
                </c:lvl>
              </c:multiLvlStrCache>
            </c:multiLvlStrRef>
          </c:cat>
          <c:val>
            <c:numRef>
              <c:f>'1.B.Compréhension-FR'!$Q$11:$Q$37</c:f>
              <c:numCache>
                <c:formatCode>0</c:formatCode>
                <c:ptCount val="27"/>
                <c:pt idx="2">
                  <c:v>46.415999999999997</c:v>
                </c:pt>
                <c:pt idx="7">
                  <c:v>70.784999999999997</c:v>
                </c:pt>
                <c:pt idx="12">
                  <c:v>57.445999999999998</c:v>
                </c:pt>
                <c:pt idx="18">
                  <c:v>16</c:v>
                </c:pt>
                <c:pt idx="23">
                  <c:v>62.308999999999997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E0-4B8D-9EC2-1401877C2A74}"/>
            </c:ext>
          </c:extLst>
        </c:ser>
        <c:ser>
          <c:idx val="3"/>
          <c:order val="2"/>
          <c:tx>
            <c:strRef>
              <c:f>'1.B.Compréhension-FR'!$T$10</c:f>
              <c:strCache>
                <c:ptCount val="1"/>
                <c:pt idx="0">
                  <c:v> Établissement favorisés</c:v>
                </c:pt>
              </c:strCache>
            </c:strRef>
          </c:tx>
          <c:spPr>
            <a:solidFill>
              <a:srgbClr val="C7B2D6"/>
            </a:solidFill>
            <a:ln w="95250">
              <a:solidFill>
                <a:srgbClr val="C7B2D6"/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2.34446397188049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37-4918-B34A-720F9DAF3731}"/>
                </c:ext>
              </c:extLst>
            </c:dLbl>
            <c:dLbl>
              <c:idx val="9"/>
              <c:layout>
                <c:manualLayout>
                  <c:x val="1.4394875696281271E-3"/>
                  <c:y val="4.3780785957292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71-48BE-816B-93899197B3AD}"/>
                </c:ext>
              </c:extLst>
            </c:dLbl>
            <c:dLbl>
              <c:idx val="14"/>
              <c:layout>
                <c:manualLayout>
                  <c:x val="0"/>
                  <c:y val="4.3780785957292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671-48BE-816B-93899197B3AD}"/>
                </c:ext>
              </c:extLst>
            </c:dLbl>
            <c:dLbl>
              <c:idx val="20"/>
              <c:layout>
                <c:manualLayout>
                  <c:x val="-1.007641298739689E-2"/>
                  <c:y val="3.38268665950123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671-48BE-816B-93899197B3AD}"/>
                </c:ext>
              </c:extLst>
            </c:dLbl>
            <c:dLbl>
              <c:idx val="25"/>
              <c:layout>
                <c:manualLayout>
                  <c:x val="-1.5357588730930924E-16"/>
                  <c:y val="2.45128205128205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37-4918-B34A-720F9DAF37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'1.B.Compréhension-FR'!$N$11:$O$37</c:f>
              <c:multiLvlStrCache>
                <c:ptCount val="27"/>
                <c:lvl>
                  <c:pt idx="3">
                    <c:v>Être LGBTI+ 
n'est pas un choix</c:v>
                  </c:pt>
                  <c:pt idx="8">
                    <c:v>Être LGBTI+ 
n'est pas une pathologie</c:v>
                  </c:pt>
                  <c:pt idx="13">
                    <c:v>La population LGBTI+ 
est diverse     </c:v>
                  </c:pt>
                  <c:pt idx="14">
                    <c:v>   </c:v>
                  </c:pt>
                  <c:pt idx="17">
                    <c:v>            </c:v>
                  </c:pt>
                  <c:pt idx="19">
                    <c:v>Prise de conscience de 
l'ensemble de ces conséquences
 pour les victimes</c:v>
                  </c:pt>
                  <c:pt idx="20">
                    <c:v>                 </c:v>
                  </c:pt>
                  <c:pt idx="21">
                    <c:v>                    </c:v>
                  </c:pt>
                  <c:pt idx="24">
                    <c:v>Connaissance des sanctions
 juridiques associées à ce harcèlement</c:v>
                  </c:pt>
                  <c:pt idx="25">
                    <c:v>                            </c:v>
                  </c:pt>
                  <c:pt idx="26">
                    <c:v>                  </c:v>
                  </c:pt>
                </c:lvl>
                <c:lvl>
                  <c:pt idx="0">
                    <c:v>Compréhension de ce qu'être LGBTI+ signifie</c:v>
                  </c:pt>
                  <c:pt idx="16">
                    <c:v>Conséquences du harcèlement anti-LGBTI+</c:v>
                  </c:pt>
                </c:lvl>
              </c:multiLvlStrCache>
            </c:multiLvlStrRef>
          </c:cat>
          <c:val>
            <c:numRef>
              <c:f>'1.B.Compréhension-FR'!$T$11:$T$37</c:f>
              <c:numCache>
                <c:formatCode>0</c:formatCode>
                <c:ptCount val="27"/>
                <c:pt idx="4">
                  <c:v>54.84</c:v>
                </c:pt>
                <c:pt idx="9">
                  <c:v>80.248000000000005</c:v>
                </c:pt>
                <c:pt idx="14">
                  <c:v>66.316000000000003</c:v>
                </c:pt>
                <c:pt idx="20">
                  <c:v>17</c:v>
                </c:pt>
                <c:pt idx="25">
                  <c:v>55.536999999999999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DE0-4B8D-9EC2-1401877C2A74}"/>
            </c:ext>
          </c:extLst>
        </c:ser>
        <c:ser>
          <c:idx val="4"/>
          <c:order val="3"/>
          <c:tx>
            <c:strRef>
              <c:f>'1.B.Compréhension-FR'!$S$10</c:f>
              <c:strCache>
                <c:ptCount val="1"/>
                <c:pt idx="0">
                  <c:v> Établissement défavorisés</c:v>
                </c:pt>
              </c:strCache>
            </c:strRef>
          </c:tx>
          <c:spPr>
            <a:solidFill>
              <a:srgbClr val="B06CDE"/>
            </a:solidFill>
            <a:ln w="95250">
              <a:solidFill>
                <a:srgbClr val="B06CDE"/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-2.6390300580178055E-17"/>
                  <c:y val="4.70987590780527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71-48BE-816B-93899197B3AD}"/>
                </c:ext>
              </c:extLst>
            </c:dLbl>
            <c:dLbl>
              <c:idx val="9"/>
              <c:layout>
                <c:manualLayout>
                  <c:x val="0"/>
                  <c:y val="5.70526784403331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71-48BE-816B-93899197B3AD}"/>
                </c:ext>
              </c:extLst>
            </c:dLbl>
            <c:dLbl>
              <c:idx val="14"/>
              <c:layout>
                <c:manualLayout>
                  <c:x val="0"/>
                  <c:y val="5.37347053195730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671-48BE-816B-93899197B3AD}"/>
                </c:ext>
              </c:extLst>
            </c:dLbl>
            <c:dLbl>
              <c:idx val="20"/>
              <c:layout>
                <c:manualLayout>
                  <c:x val="5.7579502785125086E-3"/>
                  <c:y val="3.38268665950123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671-48BE-816B-93899197B3AD}"/>
                </c:ext>
              </c:extLst>
            </c:dLbl>
            <c:dLbl>
              <c:idx val="25"/>
              <c:layout>
                <c:manualLayout>
                  <c:x val="0"/>
                  <c:y val="5.04167321988129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671-48BE-816B-93899197B3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'1.B.Compréhension-FR'!$N$11:$O$37</c:f>
              <c:multiLvlStrCache>
                <c:ptCount val="27"/>
                <c:lvl>
                  <c:pt idx="3">
                    <c:v>Être LGBTI+ 
n'est pas un choix</c:v>
                  </c:pt>
                  <c:pt idx="8">
                    <c:v>Être LGBTI+ 
n'est pas une pathologie</c:v>
                  </c:pt>
                  <c:pt idx="13">
                    <c:v>La population LGBTI+ 
est diverse     </c:v>
                  </c:pt>
                  <c:pt idx="14">
                    <c:v>   </c:v>
                  </c:pt>
                  <c:pt idx="17">
                    <c:v>            </c:v>
                  </c:pt>
                  <c:pt idx="19">
                    <c:v>Prise de conscience de 
l'ensemble de ces conséquences
 pour les victimes</c:v>
                  </c:pt>
                  <c:pt idx="20">
                    <c:v>                 </c:v>
                  </c:pt>
                  <c:pt idx="21">
                    <c:v>                    </c:v>
                  </c:pt>
                  <c:pt idx="24">
                    <c:v>Connaissance des sanctions
 juridiques associées à ce harcèlement</c:v>
                  </c:pt>
                  <c:pt idx="25">
                    <c:v>                            </c:v>
                  </c:pt>
                  <c:pt idx="26">
                    <c:v>                  </c:v>
                  </c:pt>
                </c:lvl>
                <c:lvl>
                  <c:pt idx="0">
                    <c:v>Compréhension de ce qu'être LGBTI+ signifie</c:v>
                  </c:pt>
                  <c:pt idx="16">
                    <c:v>Conséquences du harcèlement anti-LGBTI+</c:v>
                  </c:pt>
                </c:lvl>
              </c:multiLvlStrCache>
            </c:multiLvlStrRef>
          </c:cat>
          <c:val>
            <c:numRef>
              <c:f>'1.B.Compréhension-FR'!$S$11:$S$37</c:f>
              <c:numCache>
                <c:formatCode>0</c:formatCode>
                <c:ptCount val="27"/>
                <c:pt idx="4">
                  <c:v>53.136000000000003</c:v>
                </c:pt>
                <c:pt idx="9">
                  <c:v>72.936999999999998</c:v>
                </c:pt>
                <c:pt idx="14">
                  <c:v>60.051000000000002</c:v>
                </c:pt>
                <c:pt idx="20">
                  <c:v>17</c:v>
                </c:pt>
                <c:pt idx="25">
                  <c:v>53.378999999999998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DE0-4B8D-9EC2-1401877C2A7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65"/>
        <c:axId val="1510714816"/>
        <c:axId val="1182104047"/>
      </c:barChart>
      <c:lineChart>
        <c:grouping val="standard"/>
        <c:varyColors val="0"/>
        <c:ser>
          <c:idx val="0"/>
          <c:order val="4"/>
          <c:tx>
            <c:strRef>
              <c:f>'1.B.Compréhension-FR'!$P$10</c:f>
              <c:strCache>
                <c:ptCount val="1"/>
                <c:pt idx="0">
                  <c:v> Ensemble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'1.B.Compréhension-FR'!$P$11:$P$37</c:f>
              <c:numCache>
                <c:formatCode>General</c:formatCode>
                <c:ptCount val="27"/>
                <c:pt idx="3" formatCode="0">
                  <c:v>54.152000000000001</c:v>
                </c:pt>
                <c:pt idx="8" formatCode="0">
                  <c:v>77.016999999999996</c:v>
                </c:pt>
                <c:pt idx="13" formatCode="0">
                  <c:v>63.540999999999997</c:v>
                </c:pt>
                <c:pt idx="19" formatCode="0">
                  <c:v>17</c:v>
                </c:pt>
                <c:pt idx="24" formatCode="0">
                  <c:v>54.598999999999997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DE0-4B8D-9EC2-1401877C2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0714816"/>
        <c:axId val="1182104047"/>
      </c:lineChart>
      <c:catAx>
        <c:axId val="1510714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4020202020204" pitchFamily="34" charset="0"/>
                <a:ea typeface="+mn-ea"/>
                <a:cs typeface="Arial Narrow" panose="020B0604020202020204" pitchFamily="34" charset="0"/>
              </a:defRPr>
            </a:pPr>
            <a:endParaRPr lang="en-US"/>
          </a:p>
        </c:txPr>
        <c:crossAx val="1182104047"/>
        <c:crosses val="autoZero"/>
        <c:auto val="1"/>
        <c:lblAlgn val="ctr"/>
        <c:lblOffset val="100"/>
        <c:noMultiLvlLbl val="0"/>
      </c:catAx>
      <c:valAx>
        <c:axId val="118210404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0973766247244774E-2"/>
              <c:y val="3.91200752223934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0714816"/>
        <c:crosses val="autoZero"/>
        <c:crossBetween val="between"/>
      </c:valAx>
      <c:spPr>
        <a:solidFill>
          <a:srgbClr val="EAEAEA"/>
        </a:solidFill>
        <a:ln>
          <a:solidFill>
            <a:schemeClr val="bg2">
              <a:lumMod val="50000"/>
            </a:schemeClr>
          </a:solidFill>
        </a:ln>
        <a:effectLst/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24661878064681478"/>
          <c:y val="2.2614716611447785E-2"/>
          <c:w val="0.6645869332361819"/>
          <c:h val="7.1451562660889992E-2"/>
        </c:manualLayout>
      </c:layout>
      <c:overlay val="0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4020202020204" pitchFamily="34" charset="0"/>
              <a:ea typeface="+mn-ea"/>
              <a:cs typeface="Arial Narrow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766524623315138E-2"/>
          <c:y val="0.11214487649198093"/>
          <c:w val="0.94026318441027168"/>
          <c:h val="0.645063407754420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'1.B.Compréhension-EN'!$R$10</c:f>
              <c:strCache>
                <c:ptCount val="1"/>
                <c:pt idx="0">
                  <c:v> Girls</c:v>
                </c:pt>
              </c:strCache>
            </c:strRef>
          </c:tx>
          <c:spPr>
            <a:solidFill>
              <a:srgbClr val="8B73B3"/>
            </a:solidFill>
            <a:ln w="95250">
              <a:solidFill>
                <a:srgbClr val="8B73B3"/>
              </a:solidFill>
            </a:ln>
            <a:effectLst/>
          </c:spPr>
          <c:invertIfNegative val="0"/>
          <c:dPt>
            <c:idx val="23"/>
            <c:invertIfNegative val="0"/>
            <c:bubble3D val="0"/>
            <c:spPr>
              <a:solidFill>
                <a:srgbClr val="8B73B3"/>
              </a:solidFill>
              <a:ln w="95250">
                <a:solidFill>
                  <a:srgbClr val="8B73B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1D-42D2-9597-3FC999AA4D51}"/>
              </c:ext>
            </c:extLst>
          </c:dPt>
          <c:dLbls>
            <c:dLbl>
              <c:idx val="2"/>
              <c:layout>
                <c:manualLayout>
                  <c:x val="-1.3195150290089027E-17"/>
                  <c:y val="4.70987590780528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1D-42D2-9597-3FC999AA4D51}"/>
                </c:ext>
              </c:extLst>
            </c:dLbl>
            <c:dLbl>
              <c:idx val="7"/>
              <c:layout>
                <c:manualLayout>
                  <c:x val="0"/>
                  <c:y val="4.70987590780528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1D-42D2-9597-3FC999AA4D51}"/>
                </c:ext>
              </c:extLst>
            </c:dLbl>
            <c:dLbl>
              <c:idx val="12"/>
              <c:layout>
                <c:manualLayout>
                  <c:x val="-5.2780601160356109E-17"/>
                  <c:y val="4.70987590780528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1D-42D2-9597-3FC999AA4D51}"/>
                </c:ext>
              </c:extLst>
            </c:dLbl>
            <c:dLbl>
              <c:idx val="18"/>
              <c:layout>
                <c:manualLayout>
                  <c:x val="-1.0204081632653062E-3"/>
                  <c:y val="3.11133520119800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1D-42D2-9597-3FC999AA4D51}"/>
                </c:ext>
              </c:extLst>
            </c:dLbl>
            <c:dLbl>
              <c:idx val="23"/>
              <c:layout>
                <c:manualLayout>
                  <c:x val="-7.1714607034446274E-3"/>
                  <c:y val="4.70565636564048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1D-42D2-9597-3FC999AA4D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'1.B.Compréhension-EN'!$N$11:$O$37</c:f>
              <c:multiLvlStrCache>
                <c:ptCount val="27"/>
                <c:lvl>
                  <c:pt idx="3">
                    <c:v>Being LGBTI+ 
is not a choice</c:v>
                  </c:pt>
                  <c:pt idx="8">
                    <c:v>Being LGBTI+ 
is not an illness</c:v>
                  </c:pt>
                  <c:pt idx="13">
                    <c:v>The LGBTI+ population
is diverse     </c:v>
                  </c:pt>
                  <c:pt idx="14">
                    <c:v>   </c:v>
                  </c:pt>
                  <c:pt idx="17">
                    <c:v>            </c:v>
                  </c:pt>
                  <c:pt idx="19">
                    <c:v>Awareness of 
all the repercussions
 on victims</c:v>
                  </c:pt>
                  <c:pt idx="20">
                    <c:v>                 </c:v>
                  </c:pt>
                  <c:pt idx="21">
                    <c:v>                    </c:v>
                  </c:pt>
                  <c:pt idx="24">
                    <c:v>Awareness of the legal
 sanctions associated with
 anti-LGBTI+ harassment</c:v>
                  </c:pt>
                  <c:pt idx="25">
                    <c:v>                            </c:v>
                  </c:pt>
                  <c:pt idx="26">
                    <c:v>                  </c:v>
                  </c:pt>
                </c:lvl>
                <c:lvl>
                  <c:pt idx="0">
                    <c:v>Understanding what it means to be LGBTI+</c:v>
                  </c:pt>
                  <c:pt idx="16">
                    <c:v>Awareness of the consequences of anti-LGBTI+ harassment</c:v>
                  </c:pt>
                </c:lvl>
              </c:multiLvlStrCache>
            </c:multiLvlStrRef>
          </c:cat>
          <c:val>
            <c:numRef>
              <c:f>'1.B.Compréhension-EN'!$R$11:$R$37</c:f>
              <c:numCache>
                <c:formatCode>0</c:formatCode>
                <c:ptCount val="27"/>
                <c:pt idx="2">
                  <c:v>61.750999999999998</c:v>
                </c:pt>
                <c:pt idx="7">
                  <c:v>83.174000000000007</c:v>
                </c:pt>
                <c:pt idx="12">
                  <c:v>69.524000000000001</c:v>
                </c:pt>
                <c:pt idx="18">
                  <c:v>17</c:v>
                </c:pt>
                <c:pt idx="23">
                  <c:v>47.088999999999999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1D-42D2-9597-3FC999AA4D51}"/>
            </c:ext>
          </c:extLst>
        </c:ser>
        <c:ser>
          <c:idx val="2"/>
          <c:order val="1"/>
          <c:tx>
            <c:strRef>
              <c:f>'1.B.Compréhension-EN'!$Q$10</c:f>
              <c:strCache>
                <c:ptCount val="1"/>
                <c:pt idx="0">
                  <c:v> Boys</c:v>
                </c:pt>
              </c:strCache>
            </c:strRef>
          </c:tx>
          <c:spPr>
            <a:solidFill>
              <a:srgbClr val="6A189D"/>
            </a:solidFill>
            <a:ln w="95250">
              <a:solidFill>
                <a:srgbClr val="6A189D"/>
              </a:solidFill>
            </a:ln>
            <a:effectLst/>
          </c:spPr>
          <c:invertIfNegative val="0"/>
          <c:dPt>
            <c:idx val="23"/>
            <c:invertIfNegative val="0"/>
            <c:bubble3D val="0"/>
            <c:spPr>
              <a:solidFill>
                <a:srgbClr val="6A189D"/>
              </a:solidFill>
              <a:ln w="95250">
                <a:solidFill>
                  <a:srgbClr val="6A189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091D-42D2-9597-3FC999AA4D51}"/>
              </c:ext>
            </c:extLst>
          </c:dPt>
          <c:dLbls>
            <c:dLbl>
              <c:idx val="2"/>
              <c:layout>
                <c:manualLayout>
                  <c:x val="0"/>
                  <c:y val="4.3780785957292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1D-42D2-9597-3FC999AA4D51}"/>
                </c:ext>
              </c:extLst>
            </c:dLbl>
            <c:dLbl>
              <c:idx val="7"/>
              <c:layout>
                <c:manualLayout>
                  <c:x val="0"/>
                  <c:y val="5.04167321988129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1D-42D2-9597-3FC999AA4D51}"/>
                </c:ext>
              </c:extLst>
            </c:dLbl>
            <c:dLbl>
              <c:idx val="12"/>
              <c:layout>
                <c:manualLayout>
                  <c:x val="-5.2780601160356109E-17"/>
                  <c:y val="5.37347053195730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1D-42D2-9597-3FC999AA4D51}"/>
                </c:ext>
              </c:extLst>
            </c:dLbl>
            <c:dLbl>
              <c:idx val="18"/>
              <c:layout>
                <c:manualLayout>
                  <c:x val="0"/>
                  <c:y val="4.27768014059753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91D-42D2-9597-3FC999AA4D51}"/>
                </c:ext>
              </c:extLst>
            </c:dLbl>
            <c:dLbl>
              <c:idx val="23"/>
              <c:layout>
                <c:manualLayout>
                  <c:x val="-1.4394875696281271E-3"/>
                  <c:y val="5.04167321988128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91D-42D2-9597-3FC999AA4D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'1.B.Compréhension-EN'!$N$11:$O$37</c:f>
              <c:multiLvlStrCache>
                <c:ptCount val="27"/>
                <c:lvl>
                  <c:pt idx="3">
                    <c:v>Being LGBTI+ 
is not a choice</c:v>
                  </c:pt>
                  <c:pt idx="8">
                    <c:v>Being LGBTI+ 
is not an illness</c:v>
                  </c:pt>
                  <c:pt idx="13">
                    <c:v>The LGBTI+ population
is diverse     </c:v>
                  </c:pt>
                  <c:pt idx="14">
                    <c:v>   </c:v>
                  </c:pt>
                  <c:pt idx="17">
                    <c:v>            </c:v>
                  </c:pt>
                  <c:pt idx="19">
                    <c:v>Awareness of 
all the repercussions
 on victims</c:v>
                  </c:pt>
                  <c:pt idx="20">
                    <c:v>                 </c:v>
                  </c:pt>
                  <c:pt idx="21">
                    <c:v>                    </c:v>
                  </c:pt>
                  <c:pt idx="24">
                    <c:v>Awareness of the legal
 sanctions associated with
 anti-LGBTI+ harassment</c:v>
                  </c:pt>
                  <c:pt idx="25">
                    <c:v>                            </c:v>
                  </c:pt>
                  <c:pt idx="26">
                    <c:v>                  </c:v>
                  </c:pt>
                </c:lvl>
                <c:lvl>
                  <c:pt idx="0">
                    <c:v>Understanding what it means to be LGBTI+</c:v>
                  </c:pt>
                  <c:pt idx="16">
                    <c:v>Awareness of the consequences of anti-LGBTI+ harassment</c:v>
                  </c:pt>
                </c:lvl>
              </c:multiLvlStrCache>
            </c:multiLvlStrRef>
          </c:cat>
          <c:val>
            <c:numRef>
              <c:f>'1.B.Compréhension-EN'!$Q$11:$Q$37</c:f>
              <c:numCache>
                <c:formatCode>0</c:formatCode>
                <c:ptCount val="27"/>
                <c:pt idx="2">
                  <c:v>46.415999999999997</c:v>
                </c:pt>
                <c:pt idx="7">
                  <c:v>70.784999999999997</c:v>
                </c:pt>
                <c:pt idx="12">
                  <c:v>57.445999999999998</c:v>
                </c:pt>
                <c:pt idx="18">
                  <c:v>16</c:v>
                </c:pt>
                <c:pt idx="23">
                  <c:v>62.308999999999997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91D-42D2-9597-3FC999AA4D51}"/>
            </c:ext>
          </c:extLst>
        </c:ser>
        <c:ser>
          <c:idx val="3"/>
          <c:order val="2"/>
          <c:tx>
            <c:strRef>
              <c:f>'1.B.Compréhension-EN'!$T$10</c:f>
              <c:strCache>
                <c:ptCount val="1"/>
                <c:pt idx="0">
                  <c:v> Privileged schools</c:v>
                </c:pt>
              </c:strCache>
            </c:strRef>
          </c:tx>
          <c:spPr>
            <a:solidFill>
              <a:srgbClr val="C7B2D6"/>
            </a:solidFill>
            <a:ln w="95250">
              <a:solidFill>
                <a:srgbClr val="C7B2D6"/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2.34446397188049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91D-42D2-9597-3FC999AA4D51}"/>
                </c:ext>
              </c:extLst>
            </c:dLbl>
            <c:dLbl>
              <c:idx val="9"/>
              <c:layout>
                <c:manualLayout>
                  <c:x val="1.4394875696281271E-3"/>
                  <c:y val="4.3780785957292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91D-42D2-9597-3FC999AA4D51}"/>
                </c:ext>
              </c:extLst>
            </c:dLbl>
            <c:dLbl>
              <c:idx val="14"/>
              <c:layout>
                <c:manualLayout>
                  <c:x val="0"/>
                  <c:y val="4.3780785957292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91D-42D2-9597-3FC999AA4D51}"/>
                </c:ext>
              </c:extLst>
            </c:dLbl>
            <c:dLbl>
              <c:idx val="20"/>
              <c:layout>
                <c:manualLayout>
                  <c:x val="-1.007641298739689E-2"/>
                  <c:y val="3.38268665950123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91D-42D2-9597-3FC999AA4D51}"/>
                </c:ext>
              </c:extLst>
            </c:dLbl>
            <c:dLbl>
              <c:idx val="25"/>
              <c:layout>
                <c:manualLayout>
                  <c:x val="-1.5357588730930924E-16"/>
                  <c:y val="2.45128205128205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91D-42D2-9597-3FC999AA4D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'1.B.Compréhension-EN'!$N$11:$O$37</c:f>
              <c:multiLvlStrCache>
                <c:ptCount val="27"/>
                <c:lvl>
                  <c:pt idx="3">
                    <c:v>Being LGBTI+ 
is not a choice</c:v>
                  </c:pt>
                  <c:pt idx="8">
                    <c:v>Being LGBTI+ 
is not an illness</c:v>
                  </c:pt>
                  <c:pt idx="13">
                    <c:v>The LGBTI+ population
is diverse     </c:v>
                  </c:pt>
                  <c:pt idx="14">
                    <c:v>   </c:v>
                  </c:pt>
                  <c:pt idx="17">
                    <c:v>            </c:v>
                  </c:pt>
                  <c:pt idx="19">
                    <c:v>Awareness of 
all the repercussions
 on victims</c:v>
                  </c:pt>
                  <c:pt idx="20">
                    <c:v>                 </c:v>
                  </c:pt>
                  <c:pt idx="21">
                    <c:v>                    </c:v>
                  </c:pt>
                  <c:pt idx="24">
                    <c:v>Awareness of the legal
 sanctions associated with
 anti-LGBTI+ harassment</c:v>
                  </c:pt>
                  <c:pt idx="25">
                    <c:v>                            </c:v>
                  </c:pt>
                  <c:pt idx="26">
                    <c:v>                  </c:v>
                  </c:pt>
                </c:lvl>
                <c:lvl>
                  <c:pt idx="0">
                    <c:v>Understanding what it means to be LGBTI+</c:v>
                  </c:pt>
                  <c:pt idx="16">
                    <c:v>Awareness of the consequences of anti-LGBTI+ harassment</c:v>
                  </c:pt>
                </c:lvl>
              </c:multiLvlStrCache>
            </c:multiLvlStrRef>
          </c:cat>
          <c:val>
            <c:numRef>
              <c:f>'1.B.Compréhension-EN'!$T$11:$T$37</c:f>
              <c:numCache>
                <c:formatCode>0</c:formatCode>
                <c:ptCount val="27"/>
                <c:pt idx="4">
                  <c:v>54.84</c:v>
                </c:pt>
                <c:pt idx="9">
                  <c:v>80.248000000000005</c:v>
                </c:pt>
                <c:pt idx="14">
                  <c:v>66.316000000000003</c:v>
                </c:pt>
                <c:pt idx="20">
                  <c:v>17</c:v>
                </c:pt>
                <c:pt idx="25">
                  <c:v>55.536999999999999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91D-42D2-9597-3FC999AA4D51}"/>
            </c:ext>
          </c:extLst>
        </c:ser>
        <c:ser>
          <c:idx val="4"/>
          <c:order val="3"/>
          <c:tx>
            <c:strRef>
              <c:f>'1.B.Compréhension-EN'!$S$10</c:f>
              <c:strCache>
                <c:ptCount val="1"/>
                <c:pt idx="0">
                  <c:v> Underprivileged schools</c:v>
                </c:pt>
              </c:strCache>
            </c:strRef>
          </c:tx>
          <c:spPr>
            <a:solidFill>
              <a:srgbClr val="B06CDE"/>
            </a:solidFill>
            <a:ln w="95250">
              <a:solidFill>
                <a:srgbClr val="B06CDE"/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-2.6390300580178055E-17"/>
                  <c:y val="4.70987590780527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91D-42D2-9597-3FC999AA4D51}"/>
                </c:ext>
              </c:extLst>
            </c:dLbl>
            <c:dLbl>
              <c:idx val="9"/>
              <c:layout>
                <c:manualLayout>
                  <c:x val="0"/>
                  <c:y val="5.70526784403331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91D-42D2-9597-3FC999AA4D51}"/>
                </c:ext>
              </c:extLst>
            </c:dLbl>
            <c:dLbl>
              <c:idx val="14"/>
              <c:layout>
                <c:manualLayout>
                  <c:x val="0"/>
                  <c:y val="5.37347053195730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91D-42D2-9597-3FC999AA4D51}"/>
                </c:ext>
              </c:extLst>
            </c:dLbl>
            <c:dLbl>
              <c:idx val="20"/>
              <c:layout>
                <c:manualLayout>
                  <c:x val="5.7579502785125086E-3"/>
                  <c:y val="3.38268665950123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91D-42D2-9597-3FC999AA4D51}"/>
                </c:ext>
              </c:extLst>
            </c:dLbl>
            <c:dLbl>
              <c:idx val="25"/>
              <c:layout>
                <c:manualLayout>
                  <c:x val="0"/>
                  <c:y val="5.04167321988129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91D-42D2-9597-3FC999AA4D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'1.B.Compréhension-EN'!$N$11:$O$37</c:f>
              <c:multiLvlStrCache>
                <c:ptCount val="27"/>
                <c:lvl>
                  <c:pt idx="3">
                    <c:v>Being LGBTI+ 
is not a choice</c:v>
                  </c:pt>
                  <c:pt idx="8">
                    <c:v>Being LGBTI+ 
is not an illness</c:v>
                  </c:pt>
                  <c:pt idx="13">
                    <c:v>The LGBTI+ population
is diverse     </c:v>
                  </c:pt>
                  <c:pt idx="14">
                    <c:v>   </c:v>
                  </c:pt>
                  <c:pt idx="17">
                    <c:v>            </c:v>
                  </c:pt>
                  <c:pt idx="19">
                    <c:v>Awareness of 
all the repercussions
 on victims</c:v>
                  </c:pt>
                  <c:pt idx="20">
                    <c:v>                 </c:v>
                  </c:pt>
                  <c:pt idx="21">
                    <c:v>                    </c:v>
                  </c:pt>
                  <c:pt idx="24">
                    <c:v>Awareness of the legal
 sanctions associated with
 anti-LGBTI+ harassment</c:v>
                  </c:pt>
                  <c:pt idx="25">
                    <c:v>                            </c:v>
                  </c:pt>
                  <c:pt idx="26">
                    <c:v>                  </c:v>
                  </c:pt>
                </c:lvl>
                <c:lvl>
                  <c:pt idx="0">
                    <c:v>Understanding what it means to be LGBTI+</c:v>
                  </c:pt>
                  <c:pt idx="16">
                    <c:v>Awareness of the consequences of anti-LGBTI+ harassment</c:v>
                  </c:pt>
                </c:lvl>
              </c:multiLvlStrCache>
            </c:multiLvlStrRef>
          </c:cat>
          <c:val>
            <c:numRef>
              <c:f>'1.B.Compréhension-EN'!$S$11:$S$37</c:f>
              <c:numCache>
                <c:formatCode>0</c:formatCode>
                <c:ptCount val="27"/>
                <c:pt idx="4">
                  <c:v>53.136000000000003</c:v>
                </c:pt>
                <c:pt idx="9">
                  <c:v>72.936999999999998</c:v>
                </c:pt>
                <c:pt idx="14">
                  <c:v>60.051000000000002</c:v>
                </c:pt>
                <c:pt idx="20">
                  <c:v>17</c:v>
                </c:pt>
                <c:pt idx="25">
                  <c:v>53.378999999999998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091D-42D2-9597-3FC999AA4D5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65"/>
        <c:axId val="1510714816"/>
        <c:axId val="1182104047"/>
      </c:barChart>
      <c:lineChart>
        <c:grouping val="standard"/>
        <c:varyColors val="0"/>
        <c:ser>
          <c:idx val="0"/>
          <c:order val="4"/>
          <c:tx>
            <c:strRef>
              <c:f>'1.B.Compréhension-EN'!$P$10</c:f>
              <c:strCache>
                <c:ptCount val="1"/>
                <c:pt idx="0">
                  <c:v>Combined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'1.B.Compréhension-EN'!$P$11:$P$37</c:f>
              <c:numCache>
                <c:formatCode>General</c:formatCode>
                <c:ptCount val="27"/>
                <c:pt idx="3" formatCode="0">
                  <c:v>54.152000000000001</c:v>
                </c:pt>
                <c:pt idx="8" formatCode="0">
                  <c:v>77.016999999999996</c:v>
                </c:pt>
                <c:pt idx="13" formatCode="0">
                  <c:v>63.540999999999997</c:v>
                </c:pt>
                <c:pt idx="19" formatCode="0">
                  <c:v>17</c:v>
                </c:pt>
                <c:pt idx="24" formatCode="0">
                  <c:v>54.598999999999997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091D-42D2-9597-3FC999AA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0714816"/>
        <c:axId val="1182104047"/>
      </c:lineChart>
      <c:catAx>
        <c:axId val="1510714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4020202020204" pitchFamily="34" charset="0"/>
                <a:ea typeface="+mn-ea"/>
                <a:cs typeface="Arial Narrow" panose="020B0604020202020204" pitchFamily="34" charset="0"/>
              </a:defRPr>
            </a:pPr>
            <a:endParaRPr lang="en-US"/>
          </a:p>
        </c:txPr>
        <c:crossAx val="1182104047"/>
        <c:crosses val="autoZero"/>
        <c:auto val="1"/>
        <c:lblAlgn val="ctr"/>
        <c:lblOffset val="100"/>
        <c:noMultiLvlLbl val="0"/>
      </c:catAx>
      <c:valAx>
        <c:axId val="118210404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0973766247244774E-2"/>
              <c:y val="3.91200752223934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0714816"/>
        <c:crosses val="autoZero"/>
        <c:crossBetween val="between"/>
      </c:valAx>
      <c:spPr>
        <a:solidFill>
          <a:srgbClr val="EAEAEA"/>
        </a:solidFill>
        <a:ln>
          <a:solidFill>
            <a:schemeClr val="bg2">
              <a:lumMod val="50000"/>
            </a:schemeClr>
          </a:solidFill>
        </a:ln>
        <a:effectLst/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24661878064681478"/>
          <c:y val="2.2614716611447785E-2"/>
          <c:w val="0.6645869332361819"/>
          <c:h val="7.1451562660889992E-2"/>
        </c:manualLayout>
      </c:layout>
      <c:overlay val="0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4020202020204" pitchFamily="34" charset="0"/>
              <a:ea typeface="+mn-ea"/>
              <a:cs typeface="Arial Narrow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85558676027173E-2"/>
          <c:y val="0.12932715045846496"/>
          <c:w val="0.93387652364849394"/>
          <c:h val="0.69262121311415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'2.LGB-T-FR'!$P$4</c:f>
              <c:strCache>
                <c:ptCount val="1"/>
                <c:pt idx="0">
                  <c:v> Personnes homosexuelles ou bisexuelles</c:v>
                </c:pt>
              </c:strCache>
            </c:strRef>
          </c:tx>
          <c:spPr>
            <a:solidFill>
              <a:srgbClr val="C7B2D6"/>
            </a:solidFill>
            <a:ln w="95250">
              <a:solidFill>
                <a:srgbClr val="C7B2D6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1.4510027228579964E-3"/>
                  <c:y val="4.19144741969845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9B-41AA-864E-F50E45597A72}"/>
                </c:ext>
              </c:extLst>
            </c:dLbl>
            <c:dLbl>
              <c:idx val="4"/>
              <c:layout>
                <c:manualLayout>
                  <c:x val="0"/>
                  <c:y val="4.5351484355379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9B-41AA-864E-F50E45597A72}"/>
                </c:ext>
              </c:extLst>
            </c:dLbl>
            <c:dLbl>
              <c:idx val="6"/>
              <c:layout>
                <c:manualLayout>
                  <c:x val="1.4510027228581293E-3"/>
                  <c:y val="4.87884945137740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9B-41AA-864E-F50E45597A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'2.LGB-T-FR'!$N$5:$O$12</c:f>
              <c:multiLvlStrCache>
                <c:ptCount val="8"/>
                <c:lvl>
                  <c:pt idx="1">
                    <c:v>Élève LGBTI+</c:v>
                  </c:pt>
                  <c:pt idx="4">
                    <c:v>Être LGBTI+ n'est pas un choix</c:v>
                  </c:pt>
                  <c:pt idx="6">
                    <c:v>Être LGBTI+ n'est pas une pathologie</c:v>
                  </c:pt>
                  <c:pt idx="7">
                    <c:v>    </c:v>
                  </c:pt>
                </c:lvl>
                <c:lvl>
                  <c:pt idx="0">
                    <c:v>Attitude à l'égard des personnes LGBTI+ en général</c:v>
                  </c:pt>
                  <c:pt idx="3">
                    <c:v>Compréhension de ce qu'être LGBTI+ signifie</c:v>
                  </c:pt>
                </c:lvl>
              </c:multiLvlStrCache>
            </c:multiLvlStrRef>
          </c:cat>
          <c:val>
            <c:numRef>
              <c:f>'2.LGB-T-FR'!$P$5:$P$12</c:f>
              <c:numCache>
                <c:formatCode>0</c:formatCode>
                <c:ptCount val="8"/>
                <c:pt idx="1">
                  <c:v>67.852000000000004</c:v>
                </c:pt>
                <c:pt idx="4">
                  <c:v>59.506</c:v>
                </c:pt>
                <c:pt idx="6">
                  <c:v>88.438000000000002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6-40DA-B504-1C47836C5D3C}"/>
            </c:ext>
          </c:extLst>
        </c:ser>
        <c:ser>
          <c:idx val="1"/>
          <c:order val="1"/>
          <c:tx>
            <c:strRef>
              <c:f>'2.LGB-T-FR'!$Q$4</c:f>
              <c:strCache>
                <c:ptCount val="1"/>
                <c:pt idx="0">
                  <c:v> Personnes transgenres</c:v>
                </c:pt>
              </c:strCache>
            </c:strRef>
          </c:tx>
          <c:spPr>
            <a:solidFill>
              <a:srgbClr val="6A189D"/>
            </a:solidFill>
            <a:ln w="95250">
              <a:solidFill>
                <a:srgbClr val="6A189D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2.6601409283980384E-17"/>
                  <c:y val="5.22255046721687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9B-41AA-864E-F50E45597A72}"/>
                </c:ext>
              </c:extLst>
            </c:dLbl>
            <c:dLbl>
              <c:idx val="4"/>
              <c:layout>
                <c:manualLayout>
                  <c:x val="-2.9020054457160457E-3"/>
                  <c:y val="4.87884945137740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9B-41AA-864E-F50E45597A72}"/>
                </c:ext>
              </c:extLst>
            </c:dLbl>
            <c:dLbl>
              <c:idx val="6"/>
              <c:layout>
                <c:manualLayout>
                  <c:x val="0"/>
                  <c:y val="5.22255046721687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9B-41AA-864E-F50E45597A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'2.LGB-T-FR'!$N$5:$O$12</c:f>
              <c:multiLvlStrCache>
                <c:ptCount val="8"/>
                <c:lvl>
                  <c:pt idx="1">
                    <c:v>Élève LGBTI+</c:v>
                  </c:pt>
                  <c:pt idx="4">
                    <c:v>Être LGBTI+ n'est pas un choix</c:v>
                  </c:pt>
                  <c:pt idx="6">
                    <c:v>Être LGBTI+ n'est pas une pathologie</c:v>
                  </c:pt>
                  <c:pt idx="7">
                    <c:v>    </c:v>
                  </c:pt>
                </c:lvl>
                <c:lvl>
                  <c:pt idx="0">
                    <c:v>Attitude à l'égard des personnes LGBTI+ en général</c:v>
                  </c:pt>
                  <c:pt idx="3">
                    <c:v>Compréhension de ce qu'être LGBTI+ signifie</c:v>
                  </c:pt>
                </c:lvl>
              </c:multiLvlStrCache>
            </c:multiLvlStrRef>
          </c:cat>
          <c:val>
            <c:numRef>
              <c:f>'2.LGB-T-FR'!$Q$5:$Q$12</c:f>
              <c:numCache>
                <c:formatCode>0</c:formatCode>
                <c:ptCount val="8"/>
                <c:pt idx="1">
                  <c:v>59.331000000000003</c:v>
                </c:pt>
                <c:pt idx="4">
                  <c:v>49.838999999999999</c:v>
                </c:pt>
                <c:pt idx="6">
                  <c:v>67.915000000000006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F6-40DA-B504-1C47836C5D3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65"/>
        <c:axId val="1336807504"/>
        <c:axId val="1318526720"/>
      </c:barChart>
      <c:catAx>
        <c:axId val="1336807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85000"/>
                <a:lumOff val="1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4020202020204" pitchFamily="34" charset="0"/>
                <a:ea typeface="+mn-ea"/>
                <a:cs typeface="Arial Narrow" panose="020B0604020202020204" pitchFamily="34" charset="0"/>
              </a:defRPr>
            </a:pPr>
            <a:endParaRPr lang="en-US"/>
          </a:p>
        </c:txPr>
        <c:crossAx val="1318526720"/>
        <c:crosses val="autoZero"/>
        <c:auto val="1"/>
        <c:lblAlgn val="ctr"/>
        <c:lblOffset val="100"/>
        <c:noMultiLvlLbl val="0"/>
      </c:catAx>
      <c:valAx>
        <c:axId val="131852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3879770591673767E-2"/>
              <c:y val="5.400856475029654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>
                <a:lumMod val="85000"/>
                <a:lumOff val="1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6807504"/>
        <c:crosses val="autoZero"/>
        <c:crossBetween val="between"/>
      </c:valAx>
      <c:spPr>
        <a:solidFill>
          <a:srgbClr val="EAEAEA"/>
        </a:solidFill>
        <a:ln>
          <a:solidFill>
            <a:schemeClr val="tx1"/>
          </a:solidFill>
        </a:ln>
        <a:effectLst/>
      </c:spPr>
    </c:plotArea>
    <c:legend>
      <c:legendPos val="t"/>
      <c:overlay val="0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4020202020204" pitchFamily="34" charset="0"/>
              <a:ea typeface="+mn-ea"/>
              <a:cs typeface="Arial Narrow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85558676027173E-2"/>
          <c:y val="0.12932715045846496"/>
          <c:w val="0.93387652364849394"/>
          <c:h val="0.69262121311415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'2.LGB-T-EN'!$P$4</c:f>
              <c:strCache>
                <c:ptCount val="1"/>
                <c:pt idx="0">
                  <c:v> Homosexual or bisexual individuals</c:v>
                </c:pt>
              </c:strCache>
            </c:strRef>
          </c:tx>
          <c:spPr>
            <a:solidFill>
              <a:srgbClr val="C7B2D6"/>
            </a:solidFill>
            <a:ln w="95250">
              <a:solidFill>
                <a:srgbClr val="C7B2D6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1.4510027228579964E-3"/>
                  <c:y val="4.19144741969845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F2-4EF3-B59B-17D0676CBCD0}"/>
                </c:ext>
              </c:extLst>
            </c:dLbl>
            <c:dLbl>
              <c:idx val="4"/>
              <c:layout>
                <c:manualLayout>
                  <c:x val="0"/>
                  <c:y val="4.5351484355379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F2-4EF3-B59B-17D0676CBCD0}"/>
                </c:ext>
              </c:extLst>
            </c:dLbl>
            <c:dLbl>
              <c:idx val="6"/>
              <c:layout>
                <c:manualLayout>
                  <c:x val="1.4510027228581293E-3"/>
                  <c:y val="4.87884945137740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F2-4EF3-B59B-17D0676CBC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'2.LGB-T-EN'!$N$5:$O$12</c:f>
              <c:multiLvlStrCache>
                <c:ptCount val="8"/>
                <c:lvl>
                  <c:pt idx="1">
                    <c:v>LGBTI+ student</c:v>
                  </c:pt>
                  <c:pt idx="4">
                    <c:v>Being LGBTI+ is not a choice</c:v>
                  </c:pt>
                  <c:pt idx="6">
                    <c:v>Being LGBTI+ is not an illness</c:v>
                  </c:pt>
                  <c:pt idx="7">
                    <c:v>    </c:v>
                  </c:pt>
                </c:lvl>
                <c:lvl>
                  <c:pt idx="0">
                    <c:v>General attitude towards LGBTI+ people</c:v>
                  </c:pt>
                  <c:pt idx="3">
                    <c:v>Understanding what it means to be LGBTI+</c:v>
                  </c:pt>
                </c:lvl>
              </c:multiLvlStrCache>
            </c:multiLvlStrRef>
          </c:cat>
          <c:val>
            <c:numRef>
              <c:f>'2.LGB-T-EN'!$P$5:$P$12</c:f>
              <c:numCache>
                <c:formatCode>0</c:formatCode>
                <c:ptCount val="8"/>
                <c:pt idx="1">
                  <c:v>67.852000000000004</c:v>
                </c:pt>
                <c:pt idx="4">
                  <c:v>59.506</c:v>
                </c:pt>
                <c:pt idx="6">
                  <c:v>88.438000000000002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F2-4EF3-B59B-17D0676CBCD0}"/>
            </c:ext>
          </c:extLst>
        </c:ser>
        <c:ser>
          <c:idx val="1"/>
          <c:order val="1"/>
          <c:tx>
            <c:strRef>
              <c:f>'2.LGB-T-EN'!$Q$4</c:f>
              <c:strCache>
                <c:ptCount val="1"/>
                <c:pt idx="0">
                  <c:v> Transgender individuals</c:v>
                </c:pt>
              </c:strCache>
            </c:strRef>
          </c:tx>
          <c:spPr>
            <a:solidFill>
              <a:srgbClr val="6A189D"/>
            </a:solidFill>
            <a:ln w="95250">
              <a:solidFill>
                <a:srgbClr val="6A189D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2.6601409283980384E-17"/>
                  <c:y val="5.22255046721687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F2-4EF3-B59B-17D0676CBCD0}"/>
                </c:ext>
              </c:extLst>
            </c:dLbl>
            <c:dLbl>
              <c:idx val="4"/>
              <c:layout>
                <c:manualLayout>
                  <c:x val="-2.9020054457160457E-3"/>
                  <c:y val="4.87884945137740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F2-4EF3-B59B-17D0676CBCD0}"/>
                </c:ext>
              </c:extLst>
            </c:dLbl>
            <c:dLbl>
              <c:idx val="6"/>
              <c:layout>
                <c:manualLayout>
                  <c:x val="0"/>
                  <c:y val="5.22255046721687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F2-4EF3-B59B-17D0676CBC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'2.LGB-T-EN'!$N$5:$O$12</c:f>
              <c:multiLvlStrCache>
                <c:ptCount val="8"/>
                <c:lvl>
                  <c:pt idx="1">
                    <c:v>LGBTI+ student</c:v>
                  </c:pt>
                  <c:pt idx="4">
                    <c:v>Being LGBTI+ is not a choice</c:v>
                  </c:pt>
                  <c:pt idx="6">
                    <c:v>Being LGBTI+ is not an illness</c:v>
                  </c:pt>
                  <c:pt idx="7">
                    <c:v>    </c:v>
                  </c:pt>
                </c:lvl>
                <c:lvl>
                  <c:pt idx="0">
                    <c:v>General attitude towards LGBTI+ people</c:v>
                  </c:pt>
                  <c:pt idx="3">
                    <c:v>Understanding what it means to be LGBTI+</c:v>
                  </c:pt>
                </c:lvl>
              </c:multiLvlStrCache>
            </c:multiLvlStrRef>
          </c:cat>
          <c:val>
            <c:numRef>
              <c:f>'2.LGB-T-EN'!$Q$5:$Q$12</c:f>
              <c:numCache>
                <c:formatCode>0</c:formatCode>
                <c:ptCount val="8"/>
                <c:pt idx="1">
                  <c:v>59.331000000000003</c:v>
                </c:pt>
                <c:pt idx="4">
                  <c:v>49.838999999999999</c:v>
                </c:pt>
                <c:pt idx="6">
                  <c:v>67.915000000000006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F2-4EF3-B59B-17D0676CBCD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65"/>
        <c:axId val="1336807504"/>
        <c:axId val="1318526720"/>
      </c:barChart>
      <c:catAx>
        <c:axId val="1336807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85000"/>
                <a:lumOff val="1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4020202020204" pitchFamily="34" charset="0"/>
                <a:ea typeface="+mn-ea"/>
                <a:cs typeface="Arial Narrow" panose="020B0604020202020204" pitchFamily="34" charset="0"/>
              </a:defRPr>
            </a:pPr>
            <a:endParaRPr lang="en-US"/>
          </a:p>
        </c:txPr>
        <c:crossAx val="1318526720"/>
        <c:crosses val="autoZero"/>
        <c:auto val="1"/>
        <c:lblAlgn val="ctr"/>
        <c:lblOffset val="100"/>
        <c:noMultiLvlLbl val="0"/>
      </c:catAx>
      <c:valAx>
        <c:axId val="131852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3879770591673767E-2"/>
              <c:y val="5.400856475029654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>
                <a:lumMod val="85000"/>
                <a:lumOff val="1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6807504"/>
        <c:crosses val="autoZero"/>
        <c:crossBetween val="between"/>
      </c:valAx>
      <c:spPr>
        <a:solidFill>
          <a:srgbClr val="EAEAEA"/>
        </a:solidFill>
        <a:ln>
          <a:solidFill>
            <a:schemeClr val="tx1"/>
          </a:solidFill>
        </a:ln>
        <a:effectLst/>
      </c:spPr>
    </c:plotArea>
    <c:legend>
      <c:legendPos val="t"/>
      <c:overlay val="0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4020202020204" pitchFamily="34" charset="0"/>
              <a:ea typeface="+mn-ea"/>
              <a:cs typeface="Arial Narrow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97965317241122E-2"/>
          <c:y val="0.1620592637391261"/>
          <c:w val="0.92851519333295496"/>
          <c:h val="0.5902166300903281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'3-ATE1-FR'!$V$3</c:f>
              <c:strCache>
                <c:ptCount val="1"/>
                <c:pt idx="0">
                  <c:v> Avant l'intervention (C)</c:v>
                </c:pt>
              </c:strCache>
            </c:strRef>
          </c:tx>
          <c:spPr>
            <a:solidFill>
              <a:srgbClr val="CC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'3-ATE1-FR'!$M$4:$O$18</c:f>
              <c:multiLvlStrCache>
                <c:ptCount val="15"/>
                <c:lvl>
                  <c:pt idx="0">
                    <c:v>  </c:v>
                  </c:pt>
                  <c:pt idx="1">
                    <c:v>T vs C</c:v>
                  </c:pt>
                  <c:pt idx="2">
                    <c:v>  T1 vs C</c:v>
                  </c:pt>
                  <c:pt idx="3">
                    <c:v>    T3 vs C</c:v>
                  </c:pt>
                  <c:pt idx="6">
                    <c:v>T vs C</c:v>
                  </c:pt>
                  <c:pt idx="7">
                    <c:v>  T1 vs C</c:v>
                  </c:pt>
                  <c:pt idx="8">
                    <c:v>    T3 vs C</c:v>
                  </c:pt>
                  <c:pt idx="11">
                    <c:v>T vs C</c:v>
                  </c:pt>
                  <c:pt idx="12">
                    <c:v>  T1 vs C</c:v>
                  </c:pt>
                  <c:pt idx="13">
                    <c:v>    T3 vs C</c:v>
                  </c:pt>
                  <c:pt idx="14">
                    <c:v>   </c:v>
                  </c:pt>
                </c:lvl>
                <c:lvl>
                  <c:pt idx="0">
                    <c:v>Prise de conscience de l'ensemble des conséquences du harcèlement anti-LGBTI+</c:v>
                  </c:pt>
                  <c:pt idx="5">
                    <c:v>Ouverture à l'inclusion LGBTI+</c:v>
                  </c:pt>
                  <c:pt idx="10">
                    <c:v>Parler du sujet LGBTI+ 
avec le personnel scolaire</c:v>
                  </c:pt>
                </c:lvl>
                <c:lvl>
                  <c:pt idx="0">
                    <c:v>Collège</c:v>
                  </c:pt>
                  <c:pt idx="5">
                    <c:v>Lycée</c:v>
                  </c:pt>
                  <c:pt idx="10">
                    <c:v>Ensemble</c:v>
                  </c:pt>
                </c:lvl>
              </c:multiLvlStrCache>
            </c:multiLvlStrRef>
          </c:cat>
          <c:val>
            <c:numRef>
              <c:f>'3-ATE1-FR'!$V$4:$V$18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9D30-450B-84A0-8E75BAA766C4}"/>
            </c:ext>
          </c:extLst>
        </c:ser>
        <c:ser>
          <c:idx val="1"/>
          <c:order val="1"/>
          <c:tx>
            <c:strRef>
              <c:f>'3-ATE1-FR'!$Q$3</c:f>
              <c:strCache>
                <c:ptCount val="1"/>
                <c:pt idx="0">
                  <c:v> Après l'intervention (T)</c:v>
                </c:pt>
              </c:strCache>
            </c:strRef>
          </c:tx>
          <c:spPr>
            <a:solidFill>
              <a:srgbClr val="E6B4D6"/>
            </a:solidFill>
            <a:ln w="95250">
              <a:solidFill>
                <a:srgbClr val="E6B4D6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1.2739231904318742E-3"/>
                  <c:y val="3.84628515539754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30-450B-84A0-8E75BAA766C4}"/>
                </c:ext>
              </c:extLst>
            </c:dLbl>
            <c:dLbl>
              <c:idx val="6"/>
              <c:layout>
                <c:manualLayout>
                  <c:x val="-1.5850714723703945E-3"/>
                  <c:y val="4.2820805762681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AF-49C2-A6EA-62C1D2FE6FF0}"/>
                </c:ext>
              </c:extLst>
            </c:dLbl>
            <c:dLbl>
              <c:idx val="11"/>
              <c:layout>
                <c:manualLayout>
                  <c:x val="0"/>
                  <c:y val="4.62894707445420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DAF-49C2-A6EA-62C1D2FE6F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'3-ATE1-FR'!$M$4:$O$18</c:f>
              <c:multiLvlStrCache>
                <c:ptCount val="15"/>
                <c:lvl>
                  <c:pt idx="0">
                    <c:v>  </c:v>
                  </c:pt>
                  <c:pt idx="1">
                    <c:v>T vs C</c:v>
                  </c:pt>
                  <c:pt idx="2">
                    <c:v>  T1 vs C</c:v>
                  </c:pt>
                  <c:pt idx="3">
                    <c:v>    T3 vs C</c:v>
                  </c:pt>
                  <c:pt idx="6">
                    <c:v>T vs C</c:v>
                  </c:pt>
                  <c:pt idx="7">
                    <c:v>  T1 vs C</c:v>
                  </c:pt>
                  <c:pt idx="8">
                    <c:v>    T3 vs C</c:v>
                  </c:pt>
                  <c:pt idx="11">
                    <c:v>T vs C</c:v>
                  </c:pt>
                  <c:pt idx="12">
                    <c:v>  T1 vs C</c:v>
                  </c:pt>
                  <c:pt idx="13">
                    <c:v>    T3 vs C</c:v>
                  </c:pt>
                  <c:pt idx="14">
                    <c:v>   </c:v>
                  </c:pt>
                </c:lvl>
                <c:lvl>
                  <c:pt idx="0">
                    <c:v>Prise de conscience de l'ensemble des conséquences du harcèlement anti-LGBTI+</c:v>
                  </c:pt>
                  <c:pt idx="5">
                    <c:v>Ouverture à l'inclusion LGBTI+</c:v>
                  </c:pt>
                  <c:pt idx="10">
                    <c:v>Parler du sujet LGBTI+ 
avec le personnel scolaire</c:v>
                  </c:pt>
                </c:lvl>
                <c:lvl>
                  <c:pt idx="0">
                    <c:v>Collège</c:v>
                  </c:pt>
                  <c:pt idx="5">
                    <c:v>Lycée</c:v>
                  </c:pt>
                  <c:pt idx="10">
                    <c:v>Ensemble</c:v>
                  </c:pt>
                </c:lvl>
              </c:multiLvlStrCache>
            </c:multiLvlStrRef>
          </c:cat>
          <c:val>
            <c:numRef>
              <c:f>'3-ATE1-FR'!$Q$4:$Q$18</c:f>
              <c:numCache>
                <c:formatCode>0</c:formatCode>
                <c:ptCount val="15"/>
                <c:pt idx="1">
                  <c:v>17.774000000000001</c:v>
                </c:pt>
                <c:pt idx="6">
                  <c:v>49.06</c:v>
                </c:pt>
                <c:pt idx="11">
                  <c:v>21.837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30-450B-84A0-8E75BAA766C4}"/>
            </c:ext>
          </c:extLst>
        </c:ser>
        <c:ser>
          <c:idx val="0"/>
          <c:order val="2"/>
          <c:tx>
            <c:strRef>
              <c:f>'3-ATE1-FR'!$P$3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CC0099"/>
            </a:solidFill>
            <a:ln w="38100">
              <a:solidFill>
                <a:srgbClr val="CC0099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C0099"/>
              </a:solidFill>
              <a:ln w="38100">
                <a:solidFill>
                  <a:srgbClr val="CC009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D30-450B-84A0-8E75BAA766C4}"/>
              </c:ext>
            </c:extLst>
          </c:dPt>
          <c:dPt>
            <c:idx val="6"/>
            <c:invertIfNegative val="0"/>
            <c:bubble3D val="0"/>
            <c:spPr>
              <a:solidFill>
                <a:srgbClr val="CC0099"/>
              </a:solidFill>
              <a:ln w="38100">
                <a:solidFill>
                  <a:srgbClr val="CC009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D30-450B-84A0-8E75BAA766C4}"/>
              </c:ext>
            </c:extLst>
          </c:dPt>
          <c:dPt>
            <c:idx val="11"/>
            <c:invertIfNegative val="0"/>
            <c:bubble3D val="0"/>
            <c:spPr>
              <a:solidFill>
                <a:srgbClr val="CC0099"/>
              </a:solidFill>
              <a:ln w="38100">
                <a:solidFill>
                  <a:srgbClr val="CC009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9D30-450B-84A0-8E75BAA766C4}"/>
              </c:ext>
            </c:extLst>
          </c:dPt>
          <c:dLbls>
            <c:dLbl>
              <c:idx val="1"/>
              <c:layout>
                <c:manualLayout>
                  <c:x val="0"/>
                  <c:y val="5.32268007082631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30-450B-84A0-8E75BAA766C4}"/>
                </c:ext>
              </c:extLst>
            </c:dLbl>
            <c:dLbl>
              <c:idx val="6"/>
              <c:layout>
                <c:manualLayout>
                  <c:x val="0"/>
                  <c:y val="4.97581357264026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D30-450B-84A0-8E75BAA766C4}"/>
                </c:ext>
              </c:extLst>
            </c:dLbl>
            <c:dLbl>
              <c:idx val="11"/>
              <c:layout>
                <c:manualLayout>
                  <c:x val="-1.1623723185807427E-16"/>
                  <c:y val="5.32268007082631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D30-450B-84A0-8E75BAA766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'3-ATE1-FR'!$M$4:$O$18</c:f>
              <c:multiLvlStrCache>
                <c:ptCount val="15"/>
                <c:lvl>
                  <c:pt idx="0">
                    <c:v>  </c:v>
                  </c:pt>
                  <c:pt idx="1">
                    <c:v>T vs C</c:v>
                  </c:pt>
                  <c:pt idx="2">
                    <c:v>  T1 vs C</c:v>
                  </c:pt>
                  <c:pt idx="3">
                    <c:v>    T3 vs C</c:v>
                  </c:pt>
                  <c:pt idx="6">
                    <c:v>T vs C</c:v>
                  </c:pt>
                  <c:pt idx="7">
                    <c:v>  T1 vs C</c:v>
                  </c:pt>
                  <c:pt idx="8">
                    <c:v>    T3 vs C</c:v>
                  </c:pt>
                  <c:pt idx="11">
                    <c:v>T vs C</c:v>
                  </c:pt>
                  <c:pt idx="12">
                    <c:v>  T1 vs C</c:v>
                  </c:pt>
                  <c:pt idx="13">
                    <c:v>    T3 vs C</c:v>
                  </c:pt>
                  <c:pt idx="14">
                    <c:v>   </c:v>
                  </c:pt>
                </c:lvl>
                <c:lvl>
                  <c:pt idx="0">
                    <c:v>Prise de conscience de l'ensemble des conséquences du harcèlement anti-LGBTI+</c:v>
                  </c:pt>
                  <c:pt idx="5">
                    <c:v>Ouverture à l'inclusion LGBTI+</c:v>
                  </c:pt>
                  <c:pt idx="10">
                    <c:v>Parler du sujet LGBTI+ 
avec le personnel scolaire</c:v>
                  </c:pt>
                </c:lvl>
                <c:lvl>
                  <c:pt idx="0">
                    <c:v>Collège</c:v>
                  </c:pt>
                  <c:pt idx="5">
                    <c:v>Lycée</c:v>
                  </c:pt>
                  <c:pt idx="10">
                    <c:v>Ensemble</c:v>
                  </c:pt>
                </c:lvl>
              </c:multiLvlStrCache>
            </c:multiLvlStrRef>
          </c:cat>
          <c:val>
            <c:numRef>
              <c:f>'3-ATE1-FR'!$P$4:$P$18</c:f>
              <c:numCache>
                <c:formatCode>0</c:formatCode>
                <c:ptCount val="15"/>
                <c:pt idx="1">
                  <c:v>15.368</c:v>
                </c:pt>
                <c:pt idx="6">
                  <c:v>44.457999999999998</c:v>
                </c:pt>
                <c:pt idx="11">
                  <c:v>13.547000000000001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D30-450B-84A0-8E75BAA766C4}"/>
            </c:ext>
          </c:extLst>
        </c:ser>
        <c:ser>
          <c:idx val="3"/>
          <c:order val="3"/>
          <c:tx>
            <c:strRef>
              <c:f>'3-ATE1-FR'!$S$3</c:f>
              <c:strCache>
                <c:ptCount val="1"/>
                <c:pt idx="0">
                  <c:v>1 mois après l'intervention (T1)</c:v>
                </c:pt>
              </c:strCache>
            </c:strRef>
          </c:tx>
          <c:spPr>
            <a:solidFill>
              <a:srgbClr val="E6B4D6"/>
            </a:solidFill>
            <a:ln w="95250">
              <a:solidFill>
                <a:srgbClr val="E6B4D6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-2.9059307964518568E-17"/>
                  <c:y val="3.99797779562789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D30-450B-84A0-8E75BAA766C4}"/>
                </c:ext>
              </c:extLst>
            </c:dLbl>
            <c:dLbl>
              <c:idx val="7"/>
              <c:layout>
                <c:manualLayout>
                  <c:x val="0"/>
                  <c:y val="4.6289470744542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AF-49C2-A6EA-62C1D2FE6FF0}"/>
                </c:ext>
              </c:extLst>
            </c:dLbl>
            <c:dLbl>
              <c:idx val="12"/>
              <c:layout>
                <c:manualLayout>
                  <c:x val="-1.5850714723703945E-3"/>
                  <c:y val="4.62894707445420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DAF-49C2-A6EA-62C1D2FE6F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'3-ATE1-FR'!$M$4:$O$18</c:f>
              <c:multiLvlStrCache>
                <c:ptCount val="15"/>
                <c:lvl>
                  <c:pt idx="0">
                    <c:v>  </c:v>
                  </c:pt>
                  <c:pt idx="1">
                    <c:v>T vs C</c:v>
                  </c:pt>
                  <c:pt idx="2">
                    <c:v>  T1 vs C</c:v>
                  </c:pt>
                  <c:pt idx="3">
                    <c:v>    T3 vs C</c:v>
                  </c:pt>
                  <c:pt idx="6">
                    <c:v>T vs C</c:v>
                  </c:pt>
                  <c:pt idx="7">
                    <c:v>  T1 vs C</c:v>
                  </c:pt>
                  <c:pt idx="8">
                    <c:v>    T3 vs C</c:v>
                  </c:pt>
                  <c:pt idx="11">
                    <c:v>T vs C</c:v>
                  </c:pt>
                  <c:pt idx="12">
                    <c:v>  T1 vs C</c:v>
                  </c:pt>
                  <c:pt idx="13">
                    <c:v>    T3 vs C</c:v>
                  </c:pt>
                  <c:pt idx="14">
                    <c:v>   </c:v>
                  </c:pt>
                </c:lvl>
                <c:lvl>
                  <c:pt idx="0">
                    <c:v>Prise de conscience de l'ensemble des conséquences du harcèlement anti-LGBTI+</c:v>
                  </c:pt>
                  <c:pt idx="5">
                    <c:v>Ouverture à l'inclusion LGBTI+</c:v>
                  </c:pt>
                  <c:pt idx="10">
                    <c:v>Parler du sujet LGBTI+ 
avec le personnel scolaire</c:v>
                  </c:pt>
                </c:lvl>
                <c:lvl>
                  <c:pt idx="0">
                    <c:v>Collège</c:v>
                  </c:pt>
                  <c:pt idx="5">
                    <c:v>Lycée</c:v>
                  </c:pt>
                  <c:pt idx="10">
                    <c:v>Ensemble</c:v>
                  </c:pt>
                </c:lvl>
              </c:multiLvlStrCache>
            </c:multiLvlStrRef>
          </c:cat>
          <c:val>
            <c:numRef>
              <c:f>'3-ATE1-FR'!$S$4:$S$18</c:f>
              <c:numCache>
                <c:formatCode>0</c:formatCode>
                <c:ptCount val="15"/>
                <c:pt idx="2">
                  <c:v>18.018000000000001</c:v>
                </c:pt>
                <c:pt idx="7">
                  <c:v>50.948</c:v>
                </c:pt>
                <c:pt idx="12">
                  <c:v>23.123000000000001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D30-450B-84A0-8E75BAA766C4}"/>
            </c:ext>
          </c:extLst>
        </c:ser>
        <c:ser>
          <c:idx val="2"/>
          <c:order val="4"/>
          <c:tx>
            <c:strRef>
              <c:f>'3-ATE1-FR'!$R$3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CC0099"/>
            </a:solidFill>
            <a:ln w="38100">
              <a:solidFill>
                <a:srgbClr val="CC0099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-2.9059307964518568E-17"/>
                  <c:y val="5.66954656901236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AF-49C2-A6EA-62C1D2FE6FF0}"/>
                </c:ext>
              </c:extLst>
            </c:dLbl>
            <c:dLbl>
              <c:idx val="7"/>
              <c:layout>
                <c:manualLayout>
                  <c:x val="5.8118615929037136E-17"/>
                  <c:y val="5.32268007082631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AF-49C2-A6EA-62C1D2FE6FF0}"/>
                </c:ext>
              </c:extLst>
            </c:dLbl>
            <c:dLbl>
              <c:idx val="12"/>
              <c:layout>
                <c:manualLayout>
                  <c:x val="-1.1623723185807427E-16"/>
                  <c:y val="5.32268007082631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AF-49C2-A6EA-62C1D2FE6F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'3-ATE1-FR'!$M$4:$O$18</c:f>
              <c:multiLvlStrCache>
                <c:ptCount val="15"/>
                <c:lvl>
                  <c:pt idx="0">
                    <c:v>  </c:v>
                  </c:pt>
                  <c:pt idx="1">
                    <c:v>T vs C</c:v>
                  </c:pt>
                  <c:pt idx="2">
                    <c:v>  T1 vs C</c:v>
                  </c:pt>
                  <c:pt idx="3">
                    <c:v>    T3 vs C</c:v>
                  </c:pt>
                  <c:pt idx="6">
                    <c:v>T vs C</c:v>
                  </c:pt>
                  <c:pt idx="7">
                    <c:v>  T1 vs C</c:v>
                  </c:pt>
                  <c:pt idx="8">
                    <c:v>    T3 vs C</c:v>
                  </c:pt>
                  <c:pt idx="11">
                    <c:v>T vs C</c:v>
                  </c:pt>
                  <c:pt idx="12">
                    <c:v>  T1 vs C</c:v>
                  </c:pt>
                  <c:pt idx="13">
                    <c:v>    T3 vs C</c:v>
                  </c:pt>
                  <c:pt idx="14">
                    <c:v>   </c:v>
                  </c:pt>
                </c:lvl>
                <c:lvl>
                  <c:pt idx="0">
                    <c:v>Prise de conscience de l'ensemble des conséquences du harcèlement anti-LGBTI+</c:v>
                  </c:pt>
                  <c:pt idx="5">
                    <c:v>Ouverture à l'inclusion LGBTI+</c:v>
                  </c:pt>
                  <c:pt idx="10">
                    <c:v>Parler du sujet LGBTI+ 
avec le personnel scolaire</c:v>
                  </c:pt>
                </c:lvl>
                <c:lvl>
                  <c:pt idx="0">
                    <c:v>Collège</c:v>
                  </c:pt>
                  <c:pt idx="5">
                    <c:v>Lycée</c:v>
                  </c:pt>
                  <c:pt idx="10">
                    <c:v>Ensemble</c:v>
                  </c:pt>
                </c:lvl>
              </c:multiLvlStrCache>
            </c:multiLvlStrRef>
          </c:cat>
          <c:val>
            <c:numRef>
              <c:f>'3-ATE1-FR'!$R$4:$R$18</c:f>
              <c:numCache>
                <c:formatCode>0</c:formatCode>
                <c:ptCount val="15"/>
                <c:pt idx="2">
                  <c:v>15.361000000000001</c:v>
                </c:pt>
                <c:pt idx="7">
                  <c:v>44.472000000000001</c:v>
                </c:pt>
                <c:pt idx="12">
                  <c:v>13.55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D30-450B-84A0-8E75BAA766C4}"/>
            </c:ext>
          </c:extLst>
        </c:ser>
        <c:ser>
          <c:idx val="5"/>
          <c:order val="5"/>
          <c:tx>
            <c:strRef>
              <c:f>'3-ATE1-FR'!$U$3</c:f>
              <c:strCache>
                <c:ptCount val="1"/>
                <c:pt idx="0">
                  <c:v>3 mois après l'intervention (T3)</c:v>
                </c:pt>
              </c:strCache>
            </c:strRef>
          </c:tx>
          <c:spPr>
            <a:solidFill>
              <a:srgbClr val="E6B4D6"/>
            </a:solidFill>
            <a:ln w="95250">
              <a:solidFill>
                <a:srgbClr val="E6B4D6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3.67113122997494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D30-450B-84A0-8E75BAA766C4}"/>
                </c:ext>
              </c:extLst>
            </c:dLbl>
            <c:dLbl>
              <c:idx val="8"/>
              <c:layout>
                <c:manualLayout>
                  <c:x val="0"/>
                  <c:y val="4.28208057626815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AF-49C2-A6EA-62C1D2FE6FF0}"/>
                </c:ext>
              </c:extLst>
            </c:dLbl>
            <c:dLbl>
              <c:idx val="13"/>
              <c:layout>
                <c:manualLayout>
                  <c:x val="-1.1623723185807427E-16"/>
                  <c:y val="4.62894707445421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AF-49C2-A6EA-62C1D2FE6F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'3-ATE1-FR'!$M$4:$O$18</c:f>
              <c:multiLvlStrCache>
                <c:ptCount val="15"/>
                <c:lvl>
                  <c:pt idx="0">
                    <c:v>  </c:v>
                  </c:pt>
                  <c:pt idx="1">
                    <c:v>T vs C</c:v>
                  </c:pt>
                  <c:pt idx="2">
                    <c:v>  T1 vs C</c:v>
                  </c:pt>
                  <c:pt idx="3">
                    <c:v>    T3 vs C</c:v>
                  </c:pt>
                  <c:pt idx="6">
                    <c:v>T vs C</c:v>
                  </c:pt>
                  <c:pt idx="7">
                    <c:v>  T1 vs C</c:v>
                  </c:pt>
                  <c:pt idx="8">
                    <c:v>    T3 vs C</c:v>
                  </c:pt>
                  <c:pt idx="11">
                    <c:v>T vs C</c:v>
                  </c:pt>
                  <c:pt idx="12">
                    <c:v>  T1 vs C</c:v>
                  </c:pt>
                  <c:pt idx="13">
                    <c:v>    T3 vs C</c:v>
                  </c:pt>
                  <c:pt idx="14">
                    <c:v>   </c:v>
                  </c:pt>
                </c:lvl>
                <c:lvl>
                  <c:pt idx="0">
                    <c:v>Prise de conscience de l'ensemble des conséquences du harcèlement anti-LGBTI+</c:v>
                  </c:pt>
                  <c:pt idx="5">
                    <c:v>Ouverture à l'inclusion LGBTI+</c:v>
                  </c:pt>
                  <c:pt idx="10">
                    <c:v>Parler du sujet LGBTI+ 
avec le personnel scolaire</c:v>
                  </c:pt>
                </c:lvl>
                <c:lvl>
                  <c:pt idx="0">
                    <c:v>Collège</c:v>
                  </c:pt>
                  <c:pt idx="5">
                    <c:v>Lycée</c:v>
                  </c:pt>
                  <c:pt idx="10">
                    <c:v>Ensemble</c:v>
                  </c:pt>
                </c:lvl>
              </c:multiLvlStrCache>
            </c:multiLvlStrRef>
          </c:cat>
          <c:val>
            <c:numRef>
              <c:f>'3-ATE1-FR'!$U$4:$U$18</c:f>
              <c:numCache>
                <c:formatCode>0</c:formatCode>
                <c:ptCount val="15"/>
                <c:pt idx="3">
                  <c:v>17.477</c:v>
                </c:pt>
                <c:pt idx="8">
                  <c:v>47.996000000000002</c:v>
                </c:pt>
                <c:pt idx="13">
                  <c:v>20.466000000000001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D30-450B-84A0-8E75BAA766C4}"/>
            </c:ext>
          </c:extLst>
        </c:ser>
        <c:ser>
          <c:idx val="4"/>
          <c:order val="6"/>
          <c:tx>
            <c:strRef>
              <c:f>'3-ATE1-FR'!$T$3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CC0099"/>
            </a:solidFill>
            <a:ln w="38100">
              <a:solidFill>
                <a:srgbClr val="CC0099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-5.8118615929037136E-17"/>
                  <c:y val="5.32268007082631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AF-49C2-A6EA-62C1D2FE6FF0}"/>
                </c:ext>
              </c:extLst>
            </c:dLbl>
            <c:dLbl>
              <c:idx val="8"/>
              <c:layout>
                <c:manualLayout>
                  <c:x val="-1.5850714723705107E-3"/>
                  <c:y val="4.97581357264026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DAF-49C2-A6EA-62C1D2FE6FF0}"/>
                </c:ext>
              </c:extLst>
            </c:dLbl>
            <c:dLbl>
              <c:idx val="13"/>
              <c:layout>
                <c:manualLayout>
                  <c:x val="-1.1623723185807427E-16"/>
                  <c:y val="5.32268007082631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AF-49C2-A6EA-62C1D2FE6F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'3-ATE1-FR'!$M$4:$O$18</c:f>
              <c:multiLvlStrCache>
                <c:ptCount val="15"/>
                <c:lvl>
                  <c:pt idx="0">
                    <c:v>  </c:v>
                  </c:pt>
                  <c:pt idx="1">
                    <c:v>T vs C</c:v>
                  </c:pt>
                  <c:pt idx="2">
                    <c:v>  T1 vs C</c:v>
                  </c:pt>
                  <c:pt idx="3">
                    <c:v>    T3 vs C</c:v>
                  </c:pt>
                  <c:pt idx="6">
                    <c:v>T vs C</c:v>
                  </c:pt>
                  <c:pt idx="7">
                    <c:v>  T1 vs C</c:v>
                  </c:pt>
                  <c:pt idx="8">
                    <c:v>    T3 vs C</c:v>
                  </c:pt>
                  <c:pt idx="11">
                    <c:v>T vs C</c:v>
                  </c:pt>
                  <c:pt idx="12">
                    <c:v>  T1 vs C</c:v>
                  </c:pt>
                  <c:pt idx="13">
                    <c:v>    T3 vs C</c:v>
                  </c:pt>
                  <c:pt idx="14">
                    <c:v>   </c:v>
                  </c:pt>
                </c:lvl>
                <c:lvl>
                  <c:pt idx="0">
                    <c:v>Prise de conscience de l'ensemble des conséquences du harcèlement anti-LGBTI+</c:v>
                  </c:pt>
                  <c:pt idx="5">
                    <c:v>Ouverture à l'inclusion LGBTI+</c:v>
                  </c:pt>
                  <c:pt idx="10">
                    <c:v>Parler du sujet LGBTI+ 
avec le personnel scolaire</c:v>
                  </c:pt>
                </c:lvl>
                <c:lvl>
                  <c:pt idx="0">
                    <c:v>Collège</c:v>
                  </c:pt>
                  <c:pt idx="5">
                    <c:v>Lycée</c:v>
                  </c:pt>
                  <c:pt idx="10">
                    <c:v>Ensemble</c:v>
                  </c:pt>
                </c:lvl>
              </c:multiLvlStrCache>
            </c:multiLvlStrRef>
          </c:cat>
          <c:val>
            <c:numRef>
              <c:f>'3-ATE1-FR'!$T$4:$T$18</c:f>
              <c:numCache>
                <c:formatCode>0</c:formatCode>
                <c:ptCount val="15"/>
                <c:pt idx="3">
                  <c:v>15.361000000000001</c:v>
                </c:pt>
                <c:pt idx="8">
                  <c:v>44.472000000000001</c:v>
                </c:pt>
                <c:pt idx="13">
                  <c:v>13.55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D30-450B-84A0-8E75BAA766C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65"/>
        <c:axId val="1729842592"/>
        <c:axId val="1729444912"/>
      </c:barChart>
      <c:catAx>
        <c:axId val="172984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4020202020204" pitchFamily="34" charset="0"/>
                <a:ea typeface="+mn-ea"/>
                <a:cs typeface="Arial Narrow" panose="020B0604020202020204" pitchFamily="34" charset="0"/>
              </a:defRPr>
            </a:pPr>
            <a:endParaRPr lang="en-US"/>
          </a:p>
        </c:txPr>
        <c:crossAx val="1729444912"/>
        <c:crosses val="autoZero"/>
        <c:auto val="1"/>
        <c:lblAlgn val="ctr"/>
        <c:lblOffset val="100"/>
        <c:tickLblSkip val="1"/>
        <c:noMultiLvlLbl val="0"/>
      </c:catAx>
      <c:valAx>
        <c:axId val="172944491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 sz="120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3894221256870019E-2"/>
              <c:y val="7.35882544907514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85000"/>
                <a:lumOff val="1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29842592"/>
        <c:crosses val="autoZero"/>
        <c:crossBetween val="between"/>
      </c:valAx>
      <c:spPr>
        <a:solidFill>
          <a:schemeClr val="bg2"/>
        </a:solidFill>
        <a:ln>
          <a:solidFill>
            <a:schemeClr val="bg2">
              <a:lumMod val="50000"/>
            </a:schemeClr>
          </a:solidFill>
        </a:ln>
        <a:effectLst/>
      </c:spPr>
    </c:plotArea>
    <c:legend>
      <c:legendPos val="t"/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7.3038334062541704E-2"/>
          <c:y val="1.6686689233844459E-2"/>
          <c:w val="0.89999996598665288"/>
          <c:h val="6.0326542303385036E-2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4020202020204" pitchFamily="34" charset="0"/>
              <a:ea typeface="+mn-ea"/>
              <a:cs typeface="Arial Narrow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97965317241122E-2"/>
          <c:y val="0.1620592637391261"/>
          <c:w val="0.92851519333295496"/>
          <c:h val="0.5902166300903281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'3-ATE1-EN'!$V$3</c:f>
              <c:strCache>
                <c:ptCount val="1"/>
                <c:pt idx="0">
                  <c:v> Before intervention (C)</c:v>
                </c:pt>
              </c:strCache>
            </c:strRef>
          </c:tx>
          <c:spPr>
            <a:solidFill>
              <a:srgbClr val="CC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'3-ATE1-EN'!$M$4:$O$18</c:f>
              <c:multiLvlStrCache>
                <c:ptCount val="15"/>
                <c:lvl>
                  <c:pt idx="0">
                    <c:v>  </c:v>
                  </c:pt>
                  <c:pt idx="1">
                    <c:v>T vs C</c:v>
                  </c:pt>
                  <c:pt idx="2">
                    <c:v>  T1 vs C</c:v>
                  </c:pt>
                  <c:pt idx="3">
                    <c:v>    T3 vs C</c:v>
                  </c:pt>
                  <c:pt idx="6">
                    <c:v>T vs C</c:v>
                  </c:pt>
                  <c:pt idx="7">
                    <c:v>  T1 vs C</c:v>
                  </c:pt>
                  <c:pt idx="8">
                    <c:v>    T3 vs C</c:v>
                  </c:pt>
                  <c:pt idx="11">
                    <c:v>T vs C</c:v>
                  </c:pt>
                  <c:pt idx="12">
                    <c:v>  T1 vs C</c:v>
                  </c:pt>
                  <c:pt idx="13">
                    <c:v>    T3 vs C</c:v>
                  </c:pt>
                  <c:pt idx="14">
                    <c:v>   </c:v>
                  </c:pt>
                </c:lvl>
                <c:lvl>
                  <c:pt idx="0">
                    <c:v>Awareness of all of the consequences of anti-LGBTI+ harassment</c:v>
                  </c:pt>
                  <c:pt idx="5">
                    <c:v>Receptiveness to LGBTI+ inclusion</c:v>
                  </c:pt>
                  <c:pt idx="10">
                    <c:v>Talking about LGBTI+ issues with school staff</c:v>
                  </c:pt>
                </c:lvl>
                <c:lvl>
                  <c:pt idx="0">
                    <c:v>Lower secondary school</c:v>
                  </c:pt>
                  <c:pt idx="5">
                    <c:v>Upper secondary school</c:v>
                  </c:pt>
                  <c:pt idx="10">
                    <c:v>Combined</c:v>
                  </c:pt>
                </c:lvl>
              </c:multiLvlStrCache>
            </c:multiLvlStrRef>
          </c:cat>
          <c:val>
            <c:numRef>
              <c:f>'3-ATE1-EN'!$V$4:$V$18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7E4B-4DEC-BF2E-CF00D58F61D6}"/>
            </c:ext>
          </c:extLst>
        </c:ser>
        <c:ser>
          <c:idx val="1"/>
          <c:order val="1"/>
          <c:tx>
            <c:strRef>
              <c:f>'3-ATE1-EN'!$Q$3</c:f>
              <c:strCache>
                <c:ptCount val="1"/>
                <c:pt idx="0">
                  <c:v> After intervention (T)</c:v>
                </c:pt>
              </c:strCache>
            </c:strRef>
          </c:tx>
          <c:spPr>
            <a:solidFill>
              <a:srgbClr val="E6B4D6"/>
            </a:solidFill>
            <a:ln w="95250">
              <a:solidFill>
                <a:srgbClr val="E6B4D6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1.2739231904318742E-3"/>
                  <c:y val="3.84628515539754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4B-4DEC-BF2E-CF00D58F61D6}"/>
                </c:ext>
              </c:extLst>
            </c:dLbl>
            <c:dLbl>
              <c:idx val="6"/>
              <c:layout>
                <c:manualLayout>
                  <c:x val="-1.5850714723703945E-3"/>
                  <c:y val="4.2820805762681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4B-4DEC-BF2E-CF00D58F61D6}"/>
                </c:ext>
              </c:extLst>
            </c:dLbl>
            <c:dLbl>
              <c:idx val="11"/>
              <c:layout>
                <c:manualLayout>
                  <c:x val="0"/>
                  <c:y val="4.62894707445420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4B-4DEC-BF2E-CF00D58F61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'3-ATE1-EN'!$M$4:$O$18</c:f>
              <c:multiLvlStrCache>
                <c:ptCount val="15"/>
                <c:lvl>
                  <c:pt idx="0">
                    <c:v>  </c:v>
                  </c:pt>
                  <c:pt idx="1">
                    <c:v>T vs C</c:v>
                  </c:pt>
                  <c:pt idx="2">
                    <c:v>  T1 vs C</c:v>
                  </c:pt>
                  <c:pt idx="3">
                    <c:v>    T3 vs C</c:v>
                  </c:pt>
                  <c:pt idx="6">
                    <c:v>T vs C</c:v>
                  </c:pt>
                  <c:pt idx="7">
                    <c:v>  T1 vs C</c:v>
                  </c:pt>
                  <c:pt idx="8">
                    <c:v>    T3 vs C</c:v>
                  </c:pt>
                  <c:pt idx="11">
                    <c:v>T vs C</c:v>
                  </c:pt>
                  <c:pt idx="12">
                    <c:v>  T1 vs C</c:v>
                  </c:pt>
                  <c:pt idx="13">
                    <c:v>    T3 vs C</c:v>
                  </c:pt>
                  <c:pt idx="14">
                    <c:v>   </c:v>
                  </c:pt>
                </c:lvl>
                <c:lvl>
                  <c:pt idx="0">
                    <c:v>Awareness of all of the consequences of anti-LGBTI+ harassment</c:v>
                  </c:pt>
                  <c:pt idx="5">
                    <c:v>Receptiveness to LGBTI+ inclusion</c:v>
                  </c:pt>
                  <c:pt idx="10">
                    <c:v>Talking about LGBTI+ issues with school staff</c:v>
                  </c:pt>
                </c:lvl>
                <c:lvl>
                  <c:pt idx="0">
                    <c:v>Lower secondary school</c:v>
                  </c:pt>
                  <c:pt idx="5">
                    <c:v>Upper secondary school</c:v>
                  </c:pt>
                  <c:pt idx="10">
                    <c:v>Combined</c:v>
                  </c:pt>
                </c:lvl>
              </c:multiLvlStrCache>
            </c:multiLvlStrRef>
          </c:cat>
          <c:val>
            <c:numRef>
              <c:f>'3-ATE1-EN'!$Q$4:$Q$18</c:f>
              <c:numCache>
                <c:formatCode>0</c:formatCode>
                <c:ptCount val="15"/>
                <c:pt idx="1">
                  <c:v>17.774000000000001</c:v>
                </c:pt>
                <c:pt idx="6">
                  <c:v>49.06</c:v>
                </c:pt>
                <c:pt idx="11">
                  <c:v>21.837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4B-4DEC-BF2E-CF00D58F61D6}"/>
            </c:ext>
          </c:extLst>
        </c:ser>
        <c:ser>
          <c:idx val="0"/>
          <c:order val="2"/>
          <c:tx>
            <c:strRef>
              <c:f>'3-ATE1-EN'!$P$3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CC0099"/>
            </a:solidFill>
            <a:ln w="38100">
              <a:solidFill>
                <a:srgbClr val="CC0099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C0099"/>
              </a:solidFill>
              <a:ln w="38100">
                <a:solidFill>
                  <a:srgbClr val="CC009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7E4B-4DEC-BF2E-CF00D58F61D6}"/>
              </c:ext>
            </c:extLst>
          </c:dPt>
          <c:dPt>
            <c:idx val="6"/>
            <c:invertIfNegative val="0"/>
            <c:bubble3D val="0"/>
            <c:spPr>
              <a:solidFill>
                <a:srgbClr val="CC0099"/>
              </a:solidFill>
              <a:ln w="38100">
                <a:solidFill>
                  <a:srgbClr val="CC009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7E4B-4DEC-BF2E-CF00D58F61D6}"/>
              </c:ext>
            </c:extLst>
          </c:dPt>
          <c:dPt>
            <c:idx val="11"/>
            <c:invertIfNegative val="0"/>
            <c:bubble3D val="0"/>
            <c:spPr>
              <a:solidFill>
                <a:srgbClr val="CC0099"/>
              </a:solidFill>
              <a:ln w="38100">
                <a:solidFill>
                  <a:srgbClr val="CC009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7E4B-4DEC-BF2E-CF00D58F61D6}"/>
              </c:ext>
            </c:extLst>
          </c:dPt>
          <c:dLbls>
            <c:dLbl>
              <c:idx val="1"/>
              <c:layout>
                <c:manualLayout>
                  <c:x val="0"/>
                  <c:y val="5.32268007082631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4B-4DEC-BF2E-CF00D58F61D6}"/>
                </c:ext>
              </c:extLst>
            </c:dLbl>
            <c:dLbl>
              <c:idx val="6"/>
              <c:layout>
                <c:manualLayout>
                  <c:x val="0"/>
                  <c:y val="4.97581357264026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4B-4DEC-BF2E-CF00D58F61D6}"/>
                </c:ext>
              </c:extLst>
            </c:dLbl>
            <c:dLbl>
              <c:idx val="11"/>
              <c:layout>
                <c:manualLayout>
                  <c:x val="-1.1623723185807427E-16"/>
                  <c:y val="5.32268007082631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4B-4DEC-BF2E-CF00D58F61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'3-ATE1-EN'!$M$4:$O$18</c:f>
              <c:multiLvlStrCache>
                <c:ptCount val="15"/>
                <c:lvl>
                  <c:pt idx="0">
                    <c:v>  </c:v>
                  </c:pt>
                  <c:pt idx="1">
                    <c:v>T vs C</c:v>
                  </c:pt>
                  <c:pt idx="2">
                    <c:v>  T1 vs C</c:v>
                  </c:pt>
                  <c:pt idx="3">
                    <c:v>    T3 vs C</c:v>
                  </c:pt>
                  <c:pt idx="6">
                    <c:v>T vs C</c:v>
                  </c:pt>
                  <c:pt idx="7">
                    <c:v>  T1 vs C</c:v>
                  </c:pt>
                  <c:pt idx="8">
                    <c:v>    T3 vs C</c:v>
                  </c:pt>
                  <c:pt idx="11">
                    <c:v>T vs C</c:v>
                  </c:pt>
                  <c:pt idx="12">
                    <c:v>  T1 vs C</c:v>
                  </c:pt>
                  <c:pt idx="13">
                    <c:v>    T3 vs C</c:v>
                  </c:pt>
                  <c:pt idx="14">
                    <c:v>   </c:v>
                  </c:pt>
                </c:lvl>
                <c:lvl>
                  <c:pt idx="0">
                    <c:v>Awareness of all of the consequences of anti-LGBTI+ harassment</c:v>
                  </c:pt>
                  <c:pt idx="5">
                    <c:v>Receptiveness to LGBTI+ inclusion</c:v>
                  </c:pt>
                  <c:pt idx="10">
                    <c:v>Talking about LGBTI+ issues with school staff</c:v>
                  </c:pt>
                </c:lvl>
                <c:lvl>
                  <c:pt idx="0">
                    <c:v>Lower secondary school</c:v>
                  </c:pt>
                  <c:pt idx="5">
                    <c:v>Upper secondary school</c:v>
                  </c:pt>
                  <c:pt idx="10">
                    <c:v>Combined</c:v>
                  </c:pt>
                </c:lvl>
              </c:multiLvlStrCache>
            </c:multiLvlStrRef>
          </c:cat>
          <c:val>
            <c:numRef>
              <c:f>'3-ATE1-EN'!$P$4:$P$18</c:f>
              <c:numCache>
                <c:formatCode>0</c:formatCode>
                <c:ptCount val="15"/>
                <c:pt idx="1">
                  <c:v>15.368</c:v>
                </c:pt>
                <c:pt idx="6">
                  <c:v>44.457999999999998</c:v>
                </c:pt>
                <c:pt idx="11">
                  <c:v>13.547000000000001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E4B-4DEC-BF2E-CF00D58F61D6}"/>
            </c:ext>
          </c:extLst>
        </c:ser>
        <c:ser>
          <c:idx val="3"/>
          <c:order val="3"/>
          <c:tx>
            <c:strRef>
              <c:f>'3-ATE1-EN'!$S$3</c:f>
              <c:strCache>
                <c:ptCount val="1"/>
                <c:pt idx="0">
                  <c:v>1 mois après l'intervention (T1)</c:v>
                </c:pt>
              </c:strCache>
            </c:strRef>
          </c:tx>
          <c:spPr>
            <a:solidFill>
              <a:srgbClr val="E6B4D6"/>
            </a:solidFill>
            <a:ln w="95250">
              <a:solidFill>
                <a:srgbClr val="E6B4D6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-2.9059307964518568E-17"/>
                  <c:y val="3.99797779562789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4B-4DEC-BF2E-CF00D58F61D6}"/>
                </c:ext>
              </c:extLst>
            </c:dLbl>
            <c:dLbl>
              <c:idx val="7"/>
              <c:layout>
                <c:manualLayout>
                  <c:x val="0"/>
                  <c:y val="4.6289470744542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E4B-4DEC-BF2E-CF00D58F61D6}"/>
                </c:ext>
              </c:extLst>
            </c:dLbl>
            <c:dLbl>
              <c:idx val="12"/>
              <c:layout>
                <c:manualLayout>
                  <c:x val="-1.5850714723703945E-3"/>
                  <c:y val="4.62894707445420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E4B-4DEC-BF2E-CF00D58F61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'3-ATE1-EN'!$M$4:$O$18</c:f>
              <c:multiLvlStrCache>
                <c:ptCount val="15"/>
                <c:lvl>
                  <c:pt idx="0">
                    <c:v>  </c:v>
                  </c:pt>
                  <c:pt idx="1">
                    <c:v>T vs C</c:v>
                  </c:pt>
                  <c:pt idx="2">
                    <c:v>  T1 vs C</c:v>
                  </c:pt>
                  <c:pt idx="3">
                    <c:v>    T3 vs C</c:v>
                  </c:pt>
                  <c:pt idx="6">
                    <c:v>T vs C</c:v>
                  </c:pt>
                  <c:pt idx="7">
                    <c:v>  T1 vs C</c:v>
                  </c:pt>
                  <c:pt idx="8">
                    <c:v>    T3 vs C</c:v>
                  </c:pt>
                  <c:pt idx="11">
                    <c:v>T vs C</c:v>
                  </c:pt>
                  <c:pt idx="12">
                    <c:v>  T1 vs C</c:v>
                  </c:pt>
                  <c:pt idx="13">
                    <c:v>    T3 vs C</c:v>
                  </c:pt>
                  <c:pt idx="14">
                    <c:v>   </c:v>
                  </c:pt>
                </c:lvl>
                <c:lvl>
                  <c:pt idx="0">
                    <c:v>Awareness of all of the consequences of anti-LGBTI+ harassment</c:v>
                  </c:pt>
                  <c:pt idx="5">
                    <c:v>Receptiveness to LGBTI+ inclusion</c:v>
                  </c:pt>
                  <c:pt idx="10">
                    <c:v>Talking about LGBTI+ issues with school staff</c:v>
                  </c:pt>
                </c:lvl>
                <c:lvl>
                  <c:pt idx="0">
                    <c:v>Lower secondary school</c:v>
                  </c:pt>
                  <c:pt idx="5">
                    <c:v>Upper secondary school</c:v>
                  </c:pt>
                  <c:pt idx="10">
                    <c:v>Combined</c:v>
                  </c:pt>
                </c:lvl>
              </c:multiLvlStrCache>
            </c:multiLvlStrRef>
          </c:cat>
          <c:val>
            <c:numRef>
              <c:f>'3-ATE1-EN'!$S$4:$S$18</c:f>
              <c:numCache>
                <c:formatCode>0</c:formatCode>
                <c:ptCount val="15"/>
                <c:pt idx="2">
                  <c:v>18.018000000000001</c:v>
                </c:pt>
                <c:pt idx="7">
                  <c:v>50.948</c:v>
                </c:pt>
                <c:pt idx="12">
                  <c:v>23.123000000000001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E4B-4DEC-BF2E-CF00D58F61D6}"/>
            </c:ext>
          </c:extLst>
        </c:ser>
        <c:ser>
          <c:idx val="2"/>
          <c:order val="4"/>
          <c:tx>
            <c:strRef>
              <c:f>'3-ATE1-EN'!$R$3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CC0099"/>
            </a:solidFill>
            <a:ln w="38100">
              <a:solidFill>
                <a:srgbClr val="CC0099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-2.9059307964518568E-17"/>
                  <c:y val="5.66954656901236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E4B-4DEC-BF2E-CF00D58F61D6}"/>
                </c:ext>
              </c:extLst>
            </c:dLbl>
            <c:dLbl>
              <c:idx val="7"/>
              <c:layout>
                <c:manualLayout>
                  <c:x val="5.8118615929037136E-17"/>
                  <c:y val="5.32268007082631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E4B-4DEC-BF2E-CF00D58F61D6}"/>
                </c:ext>
              </c:extLst>
            </c:dLbl>
            <c:dLbl>
              <c:idx val="12"/>
              <c:layout>
                <c:manualLayout>
                  <c:x val="-1.1623723185807427E-16"/>
                  <c:y val="5.32268007082631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E4B-4DEC-BF2E-CF00D58F61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'3-ATE1-EN'!$M$4:$O$18</c:f>
              <c:multiLvlStrCache>
                <c:ptCount val="15"/>
                <c:lvl>
                  <c:pt idx="0">
                    <c:v>  </c:v>
                  </c:pt>
                  <c:pt idx="1">
                    <c:v>T vs C</c:v>
                  </c:pt>
                  <c:pt idx="2">
                    <c:v>  T1 vs C</c:v>
                  </c:pt>
                  <c:pt idx="3">
                    <c:v>    T3 vs C</c:v>
                  </c:pt>
                  <c:pt idx="6">
                    <c:v>T vs C</c:v>
                  </c:pt>
                  <c:pt idx="7">
                    <c:v>  T1 vs C</c:v>
                  </c:pt>
                  <c:pt idx="8">
                    <c:v>    T3 vs C</c:v>
                  </c:pt>
                  <c:pt idx="11">
                    <c:v>T vs C</c:v>
                  </c:pt>
                  <c:pt idx="12">
                    <c:v>  T1 vs C</c:v>
                  </c:pt>
                  <c:pt idx="13">
                    <c:v>    T3 vs C</c:v>
                  </c:pt>
                  <c:pt idx="14">
                    <c:v>   </c:v>
                  </c:pt>
                </c:lvl>
                <c:lvl>
                  <c:pt idx="0">
                    <c:v>Awareness of all of the consequences of anti-LGBTI+ harassment</c:v>
                  </c:pt>
                  <c:pt idx="5">
                    <c:v>Receptiveness to LGBTI+ inclusion</c:v>
                  </c:pt>
                  <c:pt idx="10">
                    <c:v>Talking about LGBTI+ issues with school staff</c:v>
                  </c:pt>
                </c:lvl>
                <c:lvl>
                  <c:pt idx="0">
                    <c:v>Lower secondary school</c:v>
                  </c:pt>
                  <c:pt idx="5">
                    <c:v>Upper secondary school</c:v>
                  </c:pt>
                  <c:pt idx="10">
                    <c:v>Combined</c:v>
                  </c:pt>
                </c:lvl>
              </c:multiLvlStrCache>
            </c:multiLvlStrRef>
          </c:cat>
          <c:val>
            <c:numRef>
              <c:f>'3-ATE1-EN'!$R$4:$R$18</c:f>
              <c:numCache>
                <c:formatCode>0</c:formatCode>
                <c:ptCount val="15"/>
                <c:pt idx="2">
                  <c:v>15.361000000000001</c:v>
                </c:pt>
                <c:pt idx="7">
                  <c:v>44.472000000000001</c:v>
                </c:pt>
                <c:pt idx="12">
                  <c:v>13.55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E4B-4DEC-BF2E-CF00D58F61D6}"/>
            </c:ext>
          </c:extLst>
        </c:ser>
        <c:ser>
          <c:idx val="5"/>
          <c:order val="5"/>
          <c:tx>
            <c:strRef>
              <c:f>'3-ATE1-EN'!$U$3</c:f>
              <c:strCache>
                <c:ptCount val="1"/>
                <c:pt idx="0">
                  <c:v>3 mois après l'intervention (T3)</c:v>
                </c:pt>
              </c:strCache>
            </c:strRef>
          </c:tx>
          <c:spPr>
            <a:solidFill>
              <a:srgbClr val="E6B4D6"/>
            </a:solidFill>
            <a:ln w="95250">
              <a:solidFill>
                <a:srgbClr val="E6B4D6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3.67113122997494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E4B-4DEC-BF2E-CF00D58F61D6}"/>
                </c:ext>
              </c:extLst>
            </c:dLbl>
            <c:dLbl>
              <c:idx val="8"/>
              <c:layout>
                <c:manualLayout>
                  <c:x val="0"/>
                  <c:y val="4.28208057626815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E4B-4DEC-BF2E-CF00D58F61D6}"/>
                </c:ext>
              </c:extLst>
            </c:dLbl>
            <c:dLbl>
              <c:idx val="13"/>
              <c:layout>
                <c:manualLayout>
                  <c:x val="-1.1623723185807427E-16"/>
                  <c:y val="4.62894707445421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E4B-4DEC-BF2E-CF00D58F61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'3-ATE1-EN'!$M$4:$O$18</c:f>
              <c:multiLvlStrCache>
                <c:ptCount val="15"/>
                <c:lvl>
                  <c:pt idx="0">
                    <c:v>  </c:v>
                  </c:pt>
                  <c:pt idx="1">
                    <c:v>T vs C</c:v>
                  </c:pt>
                  <c:pt idx="2">
                    <c:v>  T1 vs C</c:v>
                  </c:pt>
                  <c:pt idx="3">
                    <c:v>    T3 vs C</c:v>
                  </c:pt>
                  <c:pt idx="6">
                    <c:v>T vs C</c:v>
                  </c:pt>
                  <c:pt idx="7">
                    <c:v>  T1 vs C</c:v>
                  </c:pt>
                  <c:pt idx="8">
                    <c:v>    T3 vs C</c:v>
                  </c:pt>
                  <c:pt idx="11">
                    <c:v>T vs C</c:v>
                  </c:pt>
                  <c:pt idx="12">
                    <c:v>  T1 vs C</c:v>
                  </c:pt>
                  <c:pt idx="13">
                    <c:v>    T3 vs C</c:v>
                  </c:pt>
                  <c:pt idx="14">
                    <c:v>   </c:v>
                  </c:pt>
                </c:lvl>
                <c:lvl>
                  <c:pt idx="0">
                    <c:v>Awareness of all of the consequences of anti-LGBTI+ harassment</c:v>
                  </c:pt>
                  <c:pt idx="5">
                    <c:v>Receptiveness to LGBTI+ inclusion</c:v>
                  </c:pt>
                  <c:pt idx="10">
                    <c:v>Talking about LGBTI+ issues with school staff</c:v>
                  </c:pt>
                </c:lvl>
                <c:lvl>
                  <c:pt idx="0">
                    <c:v>Lower secondary school</c:v>
                  </c:pt>
                  <c:pt idx="5">
                    <c:v>Upper secondary school</c:v>
                  </c:pt>
                  <c:pt idx="10">
                    <c:v>Combined</c:v>
                  </c:pt>
                </c:lvl>
              </c:multiLvlStrCache>
            </c:multiLvlStrRef>
          </c:cat>
          <c:val>
            <c:numRef>
              <c:f>'3-ATE1-EN'!$U$4:$U$18</c:f>
              <c:numCache>
                <c:formatCode>0</c:formatCode>
                <c:ptCount val="15"/>
                <c:pt idx="3">
                  <c:v>17.477</c:v>
                </c:pt>
                <c:pt idx="8">
                  <c:v>47.996000000000002</c:v>
                </c:pt>
                <c:pt idx="13">
                  <c:v>20.466000000000001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E4B-4DEC-BF2E-CF00D58F61D6}"/>
            </c:ext>
          </c:extLst>
        </c:ser>
        <c:ser>
          <c:idx val="4"/>
          <c:order val="6"/>
          <c:tx>
            <c:strRef>
              <c:f>'3-ATE1-EN'!$T$3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CC0099"/>
            </a:solidFill>
            <a:ln w="38100">
              <a:solidFill>
                <a:srgbClr val="CC0099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-5.8118615929037136E-17"/>
                  <c:y val="5.32268007082631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E4B-4DEC-BF2E-CF00D58F61D6}"/>
                </c:ext>
              </c:extLst>
            </c:dLbl>
            <c:dLbl>
              <c:idx val="8"/>
              <c:layout>
                <c:manualLayout>
                  <c:x val="-1.5850714723705107E-3"/>
                  <c:y val="4.97581357264026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E4B-4DEC-BF2E-CF00D58F61D6}"/>
                </c:ext>
              </c:extLst>
            </c:dLbl>
            <c:dLbl>
              <c:idx val="13"/>
              <c:layout>
                <c:manualLayout>
                  <c:x val="-1.1623723185807427E-16"/>
                  <c:y val="5.32268007082631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E4B-4DEC-BF2E-CF00D58F61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'3-ATE1-EN'!$M$4:$O$18</c:f>
              <c:multiLvlStrCache>
                <c:ptCount val="15"/>
                <c:lvl>
                  <c:pt idx="0">
                    <c:v>  </c:v>
                  </c:pt>
                  <c:pt idx="1">
                    <c:v>T vs C</c:v>
                  </c:pt>
                  <c:pt idx="2">
                    <c:v>  T1 vs C</c:v>
                  </c:pt>
                  <c:pt idx="3">
                    <c:v>    T3 vs C</c:v>
                  </c:pt>
                  <c:pt idx="6">
                    <c:v>T vs C</c:v>
                  </c:pt>
                  <c:pt idx="7">
                    <c:v>  T1 vs C</c:v>
                  </c:pt>
                  <c:pt idx="8">
                    <c:v>    T3 vs C</c:v>
                  </c:pt>
                  <c:pt idx="11">
                    <c:v>T vs C</c:v>
                  </c:pt>
                  <c:pt idx="12">
                    <c:v>  T1 vs C</c:v>
                  </c:pt>
                  <c:pt idx="13">
                    <c:v>    T3 vs C</c:v>
                  </c:pt>
                  <c:pt idx="14">
                    <c:v>   </c:v>
                  </c:pt>
                </c:lvl>
                <c:lvl>
                  <c:pt idx="0">
                    <c:v>Awareness of all of the consequences of anti-LGBTI+ harassment</c:v>
                  </c:pt>
                  <c:pt idx="5">
                    <c:v>Receptiveness to LGBTI+ inclusion</c:v>
                  </c:pt>
                  <c:pt idx="10">
                    <c:v>Talking about LGBTI+ issues with school staff</c:v>
                  </c:pt>
                </c:lvl>
                <c:lvl>
                  <c:pt idx="0">
                    <c:v>Lower secondary school</c:v>
                  </c:pt>
                  <c:pt idx="5">
                    <c:v>Upper secondary school</c:v>
                  </c:pt>
                  <c:pt idx="10">
                    <c:v>Combined</c:v>
                  </c:pt>
                </c:lvl>
              </c:multiLvlStrCache>
            </c:multiLvlStrRef>
          </c:cat>
          <c:val>
            <c:numRef>
              <c:f>'3-ATE1-EN'!$T$4:$T$18</c:f>
              <c:numCache>
                <c:formatCode>0</c:formatCode>
                <c:ptCount val="15"/>
                <c:pt idx="3">
                  <c:v>15.361000000000001</c:v>
                </c:pt>
                <c:pt idx="8">
                  <c:v>44.472000000000001</c:v>
                </c:pt>
                <c:pt idx="13">
                  <c:v>13.55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7E4B-4DEC-BF2E-CF00D58F61D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65"/>
        <c:axId val="1729842592"/>
        <c:axId val="1729444912"/>
      </c:barChart>
      <c:catAx>
        <c:axId val="172984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4020202020204" pitchFamily="34" charset="0"/>
                <a:ea typeface="+mn-ea"/>
                <a:cs typeface="Arial Narrow" panose="020B0604020202020204" pitchFamily="34" charset="0"/>
              </a:defRPr>
            </a:pPr>
            <a:endParaRPr lang="en-US"/>
          </a:p>
        </c:txPr>
        <c:crossAx val="1729444912"/>
        <c:crosses val="autoZero"/>
        <c:auto val="1"/>
        <c:lblAlgn val="ctr"/>
        <c:lblOffset val="100"/>
        <c:tickLblSkip val="1"/>
        <c:noMultiLvlLbl val="0"/>
      </c:catAx>
      <c:valAx>
        <c:axId val="172944491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 sz="120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3894221256870019E-2"/>
              <c:y val="7.35882544907514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85000"/>
                <a:lumOff val="1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29842592"/>
        <c:crosses val="autoZero"/>
        <c:crossBetween val="between"/>
      </c:valAx>
      <c:spPr>
        <a:solidFill>
          <a:schemeClr val="bg2"/>
        </a:solidFill>
        <a:ln>
          <a:solidFill>
            <a:schemeClr val="bg2">
              <a:lumMod val="50000"/>
            </a:schemeClr>
          </a:solidFill>
        </a:ln>
        <a:effectLst/>
      </c:spPr>
    </c:plotArea>
    <c:legend>
      <c:legendPos val="t"/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7.3038334062541704E-2"/>
          <c:y val="1.6686689233844459E-2"/>
          <c:w val="0.89999996598665288"/>
          <c:h val="6.0326542303385036E-2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4020202020204" pitchFamily="34" charset="0"/>
              <a:ea typeface="+mn-ea"/>
              <a:cs typeface="Arial Narrow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95973077514455E-2"/>
          <c:y val="0.11543671397850268"/>
          <c:w val="0.91726225150471385"/>
          <c:h val="0.69139915644009642"/>
        </c:manualLayout>
      </c:layout>
      <c:barChart>
        <c:barDir val="col"/>
        <c:grouping val="clustered"/>
        <c:varyColors val="0"/>
        <c:ser>
          <c:idx val="10"/>
          <c:order val="0"/>
          <c:tx>
            <c:strRef>
              <c:f>'4.ATE3bis-FR'!$Z$3</c:f>
              <c:strCache>
                <c:ptCount val="1"/>
                <c:pt idx="0">
                  <c:v> Avant l'intervention (C)</c:v>
                </c:pt>
              </c:strCache>
            </c:strRef>
          </c:tx>
          <c:spPr>
            <a:solidFill>
              <a:srgbClr val="CC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'4.ATE3bis-FR'!$N$4:$O$13</c:f>
              <c:multiLvlStrCache>
                <c:ptCount val="10"/>
                <c:lvl>
                  <c:pt idx="1">
                    <c:v>T vs C          </c:v>
                  </c:pt>
                  <c:pt idx="2">
                    <c:v>  </c:v>
                  </c:pt>
                  <c:pt idx="4">
                    <c:v>T vs C           </c:v>
                  </c:pt>
                  <c:pt idx="5">
                    <c:v>T vs C
(établissements défavorisés)</c:v>
                  </c:pt>
                  <c:pt idx="6">
                    <c:v> T vs C
 (établissements
     favorisés)</c:v>
                  </c:pt>
                  <c:pt idx="7">
                    <c:v>            T vs C
        (filière pro. 
        ou techno.)</c:v>
                  </c:pt>
                  <c:pt idx="8">
                    <c:v>               T vs C
            (filière
            générale)</c:v>
                  </c:pt>
                  <c:pt idx="9">
                    <c:v>    </c:v>
                  </c:pt>
                </c:lvl>
                <c:lvl>
                  <c:pt idx="0">
                    <c:v>Collège</c:v>
                  </c:pt>
                  <c:pt idx="3">
                    <c:v>Lycée</c:v>
                  </c:pt>
                </c:lvl>
              </c:multiLvlStrCache>
            </c:multiLvlStrRef>
          </c:cat>
          <c:val>
            <c:numRef>
              <c:f>'4.ATE3bis-FR'!$Z$4:$Z$13</c:f>
              <c:numCache>
                <c:formatCode>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489A-4615-B079-E235C6DADE4B}"/>
            </c:ext>
          </c:extLst>
        </c:ser>
        <c:ser>
          <c:idx val="11"/>
          <c:order val="1"/>
          <c:tx>
            <c:strRef>
              <c:f>'4.ATE3bis-FR'!$AA$3</c:f>
              <c:strCache>
                <c:ptCount val="1"/>
                <c:pt idx="0">
                  <c:v> Après l'intervention (T)</c:v>
                </c:pt>
              </c:strCache>
            </c:strRef>
          </c:tx>
          <c:spPr>
            <a:solidFill>
              <a:srgbClr val="E6B4D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'4.ATE3bis-FR'!$N$4:$O$13</c:f>
              <c:multiLvlStrCache>
                <c:ptCount val="10"/>
                <c:lvl>
                  <c:pt idx="1">
                    <c:v>T vs C          </c:v>
                  </c:pt>
                  <c:pt idx="2">
                    <c:v>  </c:v>
                  </c:pt>
                  <c:pt idx="4">
                    <c:v>T vs C           </c:v>
                  </c:pt>
                  <c:pt idx="5">
                    <c:v>T vs C
(établissements défavorisés)</c:v>
                  </c:pt>
                  <c:pt idx="6">
                    <c:v> T vs C
 (établissements
     favorisés)</c:v>
                  </c:pt>
                  <c:pt idx="7">
                    <c:v>            T vs C
        (filière pro. 
        ou techno.)</c:v>
                  </c:pt>
                  <c:pt idx="8">
                    <c:v>               T vs C
            (filière
            générale)</c:v>
                  </c:pt>
                  <c:pt idx="9">
                    <c:v>    </c:v>
                  </c:pt>
                </c:lvl>
                <c:lvl>
                  <c:pt idx="0">
                    <c:v>Collège</c:v>
                  </c:pt>
                  <c:pt idx="3">
                    <c:v>Lycée</c:v>
                  </c:pt>
                </c:lvl>
              </c:multiLvlStrCache>
            </c:multiLvlStrRef>
          </c:cat>
          <c:val>
            <c:numRef>
              <c:f>'4.ATE3bis-FR'!$AA$4:$AA$13</c:f>
              <c:numCache>
                <c:formatCode>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489A-4615-B079-E235C6DADE4B}"/>
            </c:ext>
          </c:extLst>
        </c:ser>
        <c:ser>
          <c:idx val="4"/>
          <c:order val="2"/>
          <c:tx>
            <c:strRef>
              <c:f>'4.ATE3bis-FR'!$Q$3</c:f>
              <c:strCache>
                <c:ptCount val="1"/>
                <c:pt idx="0">
                  <c:v>T ensemble</c:v>
                </c:pt>
              </c:strCache>
            </c:strRef>
          </c:tx>
          <c:spPr>
            <a:solidFill>
              <a:srgbClr val="E6B4D6"/>
            </a:solidFill>
            <a:ln w="95250">
              <a:solidFill>
                <a:srgbClr val="E6B4D6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C0099"/>
              </a:solidFill>
              <a:ln w="95250">
                <a:solidFill>
                  <a:srgbClr val="CC009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9A-4615-B079-E235C6DADE4B}"/>
              </c:ext>
            </c:extLst>
          </c:dPt>
          <c:dPt>
            <c:idx val="4"/>
            <c:invertIfNegative val="0"/>
            <c:bubble3D val="0"/>
            <c:spPr>
              <a:solidFill>
                <a:srgbClr val="E6B4D6"/>
              </a:solidFill>
              <a:ln w="95250">
                <a:solidFill>
                  <a:srgbClr val="E6B4D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89A-4615-B079-E235C6DADE4B}"/>
              </c:ext>
            </c:extLst>
          </c:dPt>
          <c:dLbls>
            <c:dLbl>
              <c:idx val="1"/>
              <c:layout>
                <c:manualLayout>
                  <c:x val="7.280755398900024E-4"/>
                  <c:y val="4.14354049900369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9A-4615-B079-E235C6DADE4B}"/>
                </c:ext>
              </c:extLst>
            </c:dLbl>
            <c:dLbl>
              <c:idx val="4"/>
              <c:layout>
                <c:manualLayout>
                  <c:x val="-1.0475408409159766E-16"/>
                  <c:y val="3.68316277172903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9A-4615-B079-E235C6DADE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'4.ATE3bis-FR'!$N$4:$O$13</c:f>
              <c:multiLvlStrCache>
                <c:ptCount val="10"/>
                <c:lvl>
                  <c:pt idx="1">
                    <c:v>T vs C          </c:v>
                  </c:pt>
                  <c:pt idx="2">
                    <c:v>  </c:v>
                  </c:pt>
                  <c:pt idx="4">
                    <c:v>T vs C           </c:v>
                  </c:pt>
                  <c:pt idx="5">
                    <c:v>T vs C
(établissements défavorisés)</c:v>
                  </c:pt>
                  <c:pt idx="6">
                    <c:v> T vs C
 (établissements
     favorisés)</c:v>
                  </c:pt>
                  <c:pt idx="7">
                    <c:v>            T vs C
        (filière pro. 
        ou techno.)</c:v>
                  </c:pt>
                  <c:pt idx="8">
                    <c:v>               T vs C
            (filière
            générale)</c:v>
                  </c:pt>
                  <c:pt idx="9">
                    <c:v>    </c:v>
                  </c:pt>
                </c:lvl>
                <c:lvl>
                  <c:pt idx="0">
                    <c:v>Collège</c:v>
                  </c:pt>
                  <c:pt idx="3">
                    <c:v>Lycée</c:v>
                  </c:pt>
                </c:lvl>
              </c:multiLvlStrCache>
            </c:multiLvlStrRef>
          </c:cat>
          <c:val>
            <c:numRef>
              <c:f>'4.ATE3bis-FR'!$Q$4:$Q$13</c:f>
              <c:numCache>
                <c:formatCode>0</c:formatCode>
                <c:ptCount val="10"/>
                <c:pt idx="1">
                  <c:v>42.692</c:v>
                </c:pt>
                <c:pt idx="4">
                  <c:v>50.673999999999999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9A-4615-B079-E235C6DADE4B}"/>
            </c:ext>
          </c:extLst>
        </c:ser>
        <c:ser>
          <c:idx val="5"/>
          <c:order val="3"/>
          <c:tx>
            <c:strRef>
              <c:f>'4.ATE3bis-FR'!$P$3</c:f>
              <c:strCache>
                <c:ptCount val="1"/>
                <c:pt idx="0">
                  <c:v>C ensemble</c:v>
                </c:pt>
              </c:strCache>
            </c:strRef>
          </c:tx>
          <c:spPr>
            <a:solidFill>
              <a:srgbClr val="E6B4D6"/>
            </a:solidFill>
            <a:ln w="95250">
              <a:solidFill>
                <a:srgbClr val="E6B4D6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E6B4D6"/>
              </a:solidFill>
              <a:ln w="95250">
                <a:solidFill>
                  <a:srgbClr val="E6B4D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89A-4615-B079-E235C6DADE4B}"/>
              </c:ext>
            </c:extLst>
          </c:dPt>
          <c:dPt>
            <c:idx val="4"/>
            <c:invertIfNegative val="0"/>
            <c:bubble3D val="0"/>
            <c:spPr>
              <a:solidFill>
                <a:srgbClr val="CC0099"/>
              </a:solidFill>
              <a:ln w="95250">
                <a:solidFill>
                  <a:srgbClr val="CC009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489A-4615-B079-E235C6DADE4B}"/>
              </c:ext>
            </c:extLst>
          </c:dPt>
          <c:dLbls>
            <c:dLbl>
              <c:idx val="1"/>
              <c:layout>
                <c:manualLayout>
                  <c:x val="0"/>
                  <c:y val="4.27986605655712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9A-4615-B079-E235C6DADE4B}"/>
                </c:ext>
              </c:extLst>
            </c:dLbl>
            <c:dLbl>
              <c:idx val="4"/>
              <c:layout>
                <c:manualLayout>
                  <c:x val="-5.2377042045798829E-17"/>
                  <c:y val="3.98151441414308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89A-4615-B079-E235C6DADE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'4.ATE3bis-FR'!$N$4:$O$13</c:f>
              <c:multiLvlStrCache>
                <c:ptCount val="10"/>
                <c:lvl>
                  <c:pt idx="1">
                    <c:v>T vs C          </c:v>
                  </c:pt>
                  <c:pt idx="2">
                    <c:v>  </c:v>
                  </c:pt>
                  <c:pt idx="4">
                    <c:v>T vs C           </c:v>
                  </c:pt>
                  <c:pt idx="5">
                    <c:v>T vs C
(établissements défavorisés)</c:v>
                  </c:pt>
                  <c:pt idx="6">
                    <c:v> T vs C
 (établissements
     favorisés)</c:v>
                  </c:pt>
                  <c:pt idx="7">
                    <c:v>            T vs C
        (filière pro. 
        ou techno.)</c:v>
                  </c:pt>
                  <c:pt idx="8">
                    <c:v>               T vs C
            (filière
            générale)</c:v>
                  </c:pt>
                  <c:pt idx="9">
                    <c:v>    </c:v>
                  </c:pt>
                </c:lvl>
                <c:lvl>
                  <c:pt idx="0">
                    <c:v>Collège</c:v>
                  </c:pt>
                  <c:pt idx="3">
                    <c:v>Lycée</c:v>
                  </c:pt>
                </c:lvl>
              </c:multiLvlStrCache>
            </c:multiLvlStrRef>
          </c:cat>
          <c:val>
            <c:numRef>
              <c:f>'4.ATE3bis-FR'!$P$4:$P$13</c:f>
              <c:numCache>
                <c:formatCode>0</c:formatCode>
                <c:ptCount val="10"/>
                <c:pt idx="1">
                  <c:v>37.993000000000002</c:v>
                </c:pt>
                <c:pt idx="4">
                  <c:v>47.06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89A-4615-B079-E235C6DADE4B}"/>
            </c:ext>
          </c:extLst>
        </c:ser>
        <c:ser>
          <c:idx val="6"/>
          <c:order val="4"/>
          <c:tx>
            <c:strRef>
              <c:f>'4.ATE3bis-FR'!$S$3</c:f>
              <c:strCache>
                <c:ptCount val="1"/>
                <c:pt idx="0">
                  <c:v>T origine sociale modeste</c:v>
                </c:pt>
              </c:strCache>
            </c:strRef>
          </c:tx>
          <c:spPr>
            <a:solidFill>
              <a:srgbClr val="CC0099"/>
            </a:solidFill>
            <a:ln w="95250">
              <a:solidFill>
                <a:srgbClr val="CC0099"/>
              </a:solidFill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CC0099"/>
              </a:solidFill>
              <a:ln w="95250">
                <a:solidFill>
                  <a:srgbClr val="CC009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89A-4615-B079-E235C6DADE4B}"/>
              </c:ext>
            </c:extLst>
          </c:dPt>
          <c:dLbls>
            <c:dLbl>
              <c:idx val="5"/>
              <c:layout>
                <c:manualLayout>
                  <c:x val="-1.0475408409159766E-16"/>
                  <c:y val="3.68316277172903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89A-4615-B079-E235C6DADE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'4.ATE3bis-FR'!$N$4:$O$13</c:f>
              <c:multiLvlStrCache>
                <c:ptCount val="10"/>
                <c:lvl>
                  <c:pt idx="1">
                    <c:v>T vs C          </c:v>
                  </c:pt>
                  <c:pt idx="2">
                    <c:v>  </c:v>
                  </c:pt>
                  <c:pt idx="4">
                    <c:v>T vs C           </c:v>
                  </c:pt>
                  <c:pt idx="5">
                    <c:v>T vs C
(établissements défavorisés)</c:v>
                  </c:pt>
                  <c:pt idx="6">
                    <c:v> T vs C
 (établissements
     favorisés)</c:v>
                  </c:pt>
                  <c:pt idx="7">
                    <c:v>            T vs C
        (filière pro. 
        ou techno.)</c:v>
                  </c:pt>
                  <c:pt idx="8">
                    <c:v>               T vs C
            (filière
            générale)</c:v>
                  </c:pt>
                  <c:pt idx="9">
                    <c:v>    </c:v>
                  </c:pt>
                </c:lvl>
                <c:lvl>
                  <c:pt idx="0">
                    <c:v>Collège</c:v>
                  </c:pt>
                  <c:pt idx="3">
                    <c:v>Lycée</c:v>
                  </c:pt>
                </c:lvl>
              </c:multiLvlStrCache>
            </c:multiLvlStrRef>
          </c:cat>
          <c:val>
            <c:numRef>
              <c:f>'4.ATE3bis-FR'!$S$4:$S$13</c:f>
              <c:numCache>
                <c:formatCode>0</c:formatCode>
                <c:ptCount val="10"/>
                <c:pt idx="5">
                  <c:v>45.478000000000002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89A-4615-B079-E235C6DADE4B}"/>
            </c:ext>
          </c:extLst>
        </c:ser>
        <c:ser>
          <c:idx val="7"/>
          <c:order val="5"/>
          <c:tx>
            <c:strRef>
              <c:f>'4.ATE3bis-FR'!$R$3</c:f>
              <c:strCache>
                <c:ptCount val="1"/>
                <c:pt idx="0">
                  <c:v>C origine sociale modeste</c:v>
                </c:pt>
              </c:strCache>
            </c:strRef>
          </c:tx>
          <c:spPr>
            <a:solidFill>
              <a:srgbClr val="E6B4D6"/>
            </a:solidFill>
            <a:ln w="95250">
              <a:solidFill>
                <a:srgbClr val="E6B4D6"/>
              </a:solidFill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E6B4D6"/>
              </a:solidFill>
              <a:ln w="95250">
                <a:solidFill>
                  <a:srgbClr val="E6B4D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489A-4615-B079-E235C6DADE4B}"/>
              </c:ext>
            </c:extLst>
          </c:dPt>
          <c:dLbls>
            <c:dLbl>
              <c:idx val="5"/>
              <c:layout>
                <c:manualLayout>
                  <c:x val="0"/>
                  <c:y val="4.27986605655712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89A-4615-B079-E235C6DADE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'4.ATE3bis-FR'!$N$4:$O$13</c:f>
              <c:multiLvlStrCache>
                <c:ptCount val="10"/>
                <c:lvl>
                  <c:pt idx="1">
                    <c:v>T vs C          </c:v>
                  </c:pt>
                  <c:pt idx="2">
                    <c:v>  </c:v>
                  </c:pt>
                  <c:pt idx="4">
                    <c:v>T vs C           </c:v>
                  </c:pt>
                  <c:pt idx="5">
                    <c:v>T vs C
(établissements défavorisés)</c:v>
                  </c:pt>
                  <c:pt idx="6">
                    <c:v> T vs C
 (établissements
     favorisés)</c:v>
                  </c:pt>
                  <c:pt idx="7">
                    <c:v>            T vs C
        (filière pro. 
        ou techno.)</c:v>
                  </c:pt>
                  <c:pt idx="8">
                    <c:v>               T vs C
            (filière
            générale)</c:v>
                  </c:pt>
                  <c:pt idx="9">
                    <c:v>    </c:v>
                  </c:pt>
                </c:lvl>
                <c:lvl>
                  <c:pt idx="0">
                    <c:v>Collège</c:v>
                  </c:pt>
                  <c:pt idx="3">
                    <c:v>Lycée</c:v>
                  </c:pt>
                </c:lvl>
              </c:multiLvlStrCache>
            </c:multiLvlStrRef>
          </c:cat>
          <c:val>
            <c:numRef>
              <c:f>'4.ATE3bis-FR'!$R$4:$R$13</c:f>
              <c:numCache>
                <c:formatCode>0</c:formatCode>
                <c:ptCount val="10"/>
                <c:pt idx="5">
                  <c:v>33.569000000000003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89A-4615-B079-E235C6DADE4B}"/>
            </c:ext>
          </c:extLst>
        </c:ser>
        <c:ser>
          <c:idx val="1"/>
          <c:order val="6"/>
          <c:tx>
            <c:strRef>
              <c:f>'4.ATE3bis-FR'!$U$3</c:f>
              <c:strCache>
                <c:ptCount val="1"/>
                <c:pt idx="0">
                  <c:v>T origine sociale élevée</c:v>
                </c:pt>
              </c:strCache>
            </c:strRef>
          </c:tx>
          <c:spPr>
            <a:solidFill>
              <a:srgbClr val="E6B4D6"/>
            </a:solidFill>
            <a:ln w="95250">
              <a:solidFill>
                <a:srgbClr val="E6B4D6"/>
              </a:solidFill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4.27986605655713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726-47D1-A65A-3CC05B77FC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'4.ATE3bis-FR'!$N$4:$O$13</c:f>
              <c:multiLvlStrCache>
                <c:ptCount val="10"/>
                <c:lvl>
                  <c:pt idx="1">
                    <c:v>T vs C          </c:v>
                  </c:pt>
                  <c:pt idx="2">
                    <c:v>  </c:v>
                  </c:pt>
                  <c:pt idx="4">
                    <c:v>T vs C           </c:v>
                  </c:pt>
                  <c:pt idx="5">
                    <c:v>T vs C
(établissements défavorisés)</c:v>
                  </c:pt>
                  <c:pt idx="6">
                    <c:v> T vs C
 (établissements
     favorisés)</c:v>
                  </c:pt>
                  <c:pt idx="7">
                    <c:v>            T vs C
        (filière pro. 
        ou techno.)</c:v>
                  </c:pt>
                  <c:pt idx="8">
                    <c:v>               T vs C
            (filière
            générale)</c:v>
                  </c:pt>
                  <c:pt idx="9">
                    <c:v>    </c:v>
                  </c:pt>
                </c:lvl>
                <c:lvl>
                  <c:pt idx="0">
                    <c:v>Collège</c:v>
                  </c:pt>
                  <c:pt idx="3">
                    <c:v>Lycée</c:v>
                  </c:pt>
                </c:lvl>
              </c:multiLvlStrCache>
            </c:multiLvlStrRef>
          </c:cat>
          <c:val>
            <c:numRef>
              <c:f>'4.ATE3bis-FR'!$U$4:$U$13</c:f>
              <c:numCache>
                <c:formatCode>0</c:formatCode>
                <c:ptCount val="10"/>
                <c:pt idx="6">
                  <c:v>60.923999999999999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89A-4615-B079-E235C6DADE4B}"/>
            </c:ext>
          </c:extLst>
        </c:ser>
        <c:ser>
          <c:idx val="0"/>
          <c:order val="7"/>
          <c:tx>
            <c:strRef>
              <c:f>'4.ATE3bis-FR'!$T$3</c:f>
              <c:strCache>
                <c:ptCount val="1"/>
                <c:pt idx="0">
                  <c:v>C origine sociale élevée</c:v>
                </c:pt>
              </c:strCache>
            </c:strRef>
          </c:tx>
          <c:spPr>
            <a:solidFill>
              <a:srgbClr val="CC0099"/>
            </a:solidFill>
            <a:ln w="95250">
              <a:solidFill>
                <a:srgbClr val="CC0099"/>
              </a:solidFill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4.27986605655713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726-47D1-A65A-3CC05B77FC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'4.ATE3bis-FR'!$N$4:$O$13</c:f>
              <c:multiLvlStrCache>
                <c:ptCount val="10"/>
                <c:lvl>
                  <c:pt idx="1">
                    <c:v>T vs C          </c:v>
                  </c:pt>
                  <c:pt idx="2">
                    <c:v>  </c:v>
                  </c:pt>
                  <c:pt idx="4">
                    <c:v>T vs C           </c:v>
                  </c:pt>
                  <c:pt idx="5">
                    <c:v>T vs C
(établissements défavorisés)</c:v>
                  </c:pt>
                  <c:pt idx="6">
                    <c:v> T vs C
 (établissements
     favorisés)</c:v>
                  </c:pt>
                  <c:pt idx="7">
                    <c:v>            T vs C
        (filière pro. 
        ou techno.)</c:v>
                  </c:pt>
                  <c:pt idx="8">
                    <c:v>               T vs C
            (filière
            générale)</c:v>
                  </c:pt>
                  <c:pt idx="9">
                    <c:v>    </c:v>
                  </c:pt>
                </c:lvl>
                <c:lvl>
                  <c:pt idx="0">
                    <c:v>Collège</c:v>
                  </c:pt>
                  <c:pt idx="3">
                    <c:v>Lycée</c:v>
                  </c:pt>
                </c:lvl>
              </c:multiLvlStrCache>
            </c:multiLvlStrRef>
          </c:cat>
          <c:val>
            <c:numRef>
              <c:f>'4.ATE3bis-FR'!$T$4:$T$13</c:f>
              <c:numCache>
                <c:formatCode>0</c:formatCode>
                <c:ptCount val="10"/>
                <c:pt idx="6">
                  <c:v>49.383000000000003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89A-4615-B079-E235C6DADE4B}"/>
            </c:ext>
          </c:extLst>
        </c:ser>
        <c:ser>
          <c:idx val="3"/>
          <c:order val="8"/>
          <c:tx>
            <c:strRef>
              <c:f>'4.ATE3bis-FR'!$W$3</c:f>
              <c:strCache>
                <c:ptCount val="1"/>
                <c:pt idx="0">
                  <c:v>T protechno</c:v>
                </c:pt>
              </c:strCache>
            </c:strRef>
          </c:tx>
          <c:spPr>
            <a:solidFill>
              <a:srgbClr val="CC0099"/>
            </a:solidFill>
            <a:ln w="95250">
              <a:solidFill>
                <a:srgbClr val="CC0099"/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CC0099"/>
              </a:solidFill>
              <a:ln w="95250">
                <a:solidFill>
                  <a:srgbClr val="CC009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89A-4615-B079-E235C6DADE4B}"/>
              </c:ext>
            </c:extLst>
          </c:dPt>
          <c:dLbls>
            <c:dLbl>
              <c:idx val="7"/>
              <c:layout>
                <c:manualLayout>
                  <c:x val="1.0475408409159766E-16"/>
                  <c:y val="4.27986605655712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89A-4615-B079-E235C6DADE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'4.ATE3bis-FR'!$N$4:$O$13</c:f>
              <c:multiLvlStrCache>
                <c:ptCount val="10"/>
                <c:lvl>
                  <c:pt idx="1">
                    <c:v>T vs C          </c:v>
                  </c:pt>
                  <c:pt idx="2">
                    <c:v>  </c:v>
                  </c:pt>
                  <c:pt idx="4">
                    <c:v>T vs C           </c:v>
                  </c:pt>
                  <c:pt idx="5">
                    <c:v>T vs C
(établissements défavorisés)</c:v>
                  </c:pt>
                  <c:pt idx="6">
                    <c:v> T vs C
 (établissements
     favorisés)</c:v>
                  </c:pt>
                  <c:pt idx="7">
                    <c:v>            T vs C
        (filière pro. 
        ou techno.)</c:v>
                  </c:pt>
                  <c:pt idx="8">
                    <c:v>               T vs C
            (filière
            générale)</c:v>
                  </c:pt>
                  <c:pt idx="9">
                    <c:v>    </c:v>
                  </c:pt>
                </c:lvl>
                <c:lvl>
                  <c:pt idx="0">
                    <c:v>Collège</c:v>
                  </c:pt>
                  <c:pt idx="3">
                    <c:v>Lycée</c:v>
                  </c:pt>
                </c:lvl>
              </c:multiLvlStrCache>
            </c:multiLvlStrRef>
          </c:cat>
          <c:val>
            <c:numRef>
              <c:f>'4.ATE3bis-FR'!$W$4:$W$13</c:f>
              <c:numCache>
                <c:formatCode>0</c:formatCode>
                <c:ptCount val="10"/>
                <c:pt idx="7">
                  <c:v>42.783000000000001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89A-4615-B079-E235C6DADE4B}"/>
            </c:ext>
          </c:extLst>
        </c:ser>
        <c:ser>
          <c:idx val="2"/>
          <c:order val="9"/>
          <c:tx>
            <c:strRef>
              <c:f>'4.ATE3bis-FR'!$V$3</c:f>
              <c:strCache>
                <c:ptCount val="1"/>
                <c:pt idx="0">
                  <c:v>C protechno</c:v>
                </c:pt>
              </c:strCache>
            </c:strRef>
          </c:tx>
          <c:spPr>
            <a:solidFill>
              <a:srgbClr val="E6B4D6"/>
            </a:solidFill>
            <a:ln w="95250">
              <a:solidFill>
                <a:srgbClr val="E6B4D6"/>
              </a:solidFill>
            </a:ln>
            <a:effectLst/>
          </c:spPr>
          <c:invertIfNegative val="0"/>
          <c:dLbls>
            <c:dLbl>
              <c:idx val="7"/>
              <c:layout>
                <c:manualLayout>
                  <c:x val="0"/>
                  <c:y val="3.98151441414307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726-47D1-A65A-3CC05B77FC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'4.ATE3bis-FR'!$N$4:$O$13</c:f>
              <c:multiLvlStrCache>
                <c:ptCount val="10"/>
                <c:lvl>
                  <c:pt idx="1">
                    <c:v>T vs C          </c:v>
                  </c:pt>
                  <c:pt idx="2">
                    <c:v>  </c:v>
                  </c:pt>
                  <c:pt idx="4">
                    <c:v>T vs C           </c:v>
                  </c:pt>
                  <c:pt idx="5">
                    <c:v>T vs C
(établissements défavorisés)</c:v>
                  </c:pt>
                  <c:pt idx="6">
                    <c:v> T vs C
 (établissements
     favorisés)</c:v>
                  </c:pt>
                  <c:pt idx="7">
                    <c:v>            T vs C
        (filière pro. 
        ou techno.)</c:v>
                  </c:pt>
                  <c:pt idx="8">
                    <c:v>               T vs C
            (filière
            générale)</c:v>
                  </c:pt>
                  <c:pt idx="9">
                    <c:v>    </c:v>
                  </c:pt>
                </c:lvl>
                <c:lvl>
                  <c:pt idx="0">
                    <c:v>Collège</c:v>
                  </c:pt>
                  <c:pt idx="3">
                    <c:v>Lycée</c:v>
                  </c:pt>
                </c:lvl>
              </c:multiLvlStrCache>
            </c:multiLvlStrRef>
          </c:cat>
          <c:val>
            <c:numRef>
              <c:f>'4.ATE3bis-FR'!$V$4:$V$13</c:f>
              <c:numCache>
                <c:formatCode>0</c:formatCode>
                <c:ptCount val="10"/>
                <c:pt idx="7">
                  <c:v>30.928999999999998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89A-4615-B079-E235C6DADE4B}"/>
            </c:ext>
          </c:extLst>
        </c:ser>
        <c:ser>
          <c:idx val="9"/>
          <c:order val="10"/>
          <c:tx>
            <c:strRef>
              <c:f>'4.ATE3bis-FR'!$Y$3</c:f>
              <c:strCache>
                <c:ptCount val="1"/>
                <c:pt idx="0">
                  <c:v>T general</c:v>
                </c:pt>
              </c:strCache>
            </c:strRef>
          </c:tx>
          <c:spPr>
            <a:solidFill>
              <a:srgbClr val="E6B4D6"/>
            </a:solidFill>
            <a:ln w="95250">
              <a:solidFill>
                <a:srgbClr val="E6B4D6"/>
              </a:solidFill>
            </a:ln>
            <a:effectLst/>
          </c:spPr>
          <c:invertIfNegative val="0"/>
          <c:dLbls>
            <c:dLbl>
              <c:idx val="8"/>
              <c:layout>
                <c:manualLayout>
                  <c:x val="-1.0475408409159766E-16"/>
                  <c:y val="4.57821769897117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726-47D1-A65A-3CC05B77FC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'4.ATE3bis-FR'!$N$4:$O$13</c:f>
              <c:multiLvlStrCache>
                <c:ptCount val="10"/>
                <c:lvl>
                  <c:pt idx="1">
                    <c:v>T vs C          </c:v>
                  </c:pt>
                  <c:pt idx="2">
                    <c:v>  </c:v>
                  </c:pt>
                  <c:pt idx="4">
                    <c:v>T vs C           </c:v>
                  </c:pt>
                  <c:pt idx="5">
                    <c:v>T vs C
(établissements défavorisés)</c:v>
                  </c:pt>
                  <c:pt idx="6">
                    <c:v> T vs C
 (établissements
     favorisés)</c:v>
                  </c:pt>
                  <c:pt idx="7">
                    <c:v>            T vs C
        (filière pro. 
        ou techno.)</c:v>
                  </c:pt>
                  <c:pt idx="8">
                    <c:v>               T vs C
            (filière
            générale)</c:v>
                  </c:pt>
                  <c:pt idx="9">
                    <c:v>    </c:v>
                  </c:pt>
                </c:lvl>
                <c:lvl>
                  <c:pt idx="0">
                    <c:v>Collège</c:v>
                  </c:pt>
                  <c:pt idx="3">
                    <c:v>Lycée</c:v>
                  </c:pt>
                </c:lvl>
              </c:multiLvlStrCache>
            </c:multiLvlStrRef>
          </c:cat>
          <c:val>
            <c:numRef>
              <c:f>'4.ATE3bis-FR'!$Y$4:$Y$13</c:f>
              <c:numCache>
                <c:formatCode>0</c:formatCode>
                <c:ptCount val="10"/>
                <c:pt idx="8">
                  <c:v>63.881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89A-4615-B079-E235C6DADE4B}"/>
            </c:ext>
          </c:extLst>
        </c:ser>
        <c:ser>
          <c:idx val="8"/>
          <c:order val="11"/>
          <c:tx>
            <c:strRef>
              <c:f>'4.ATE3bis-FR'!$X$3</c:f>
              <c:strCache>
                <c:ptCount val="1"/>
                <c:pt idx="0">
                  <c:v>C general</c:v>
                </c:pt>
              </c:strCache>
            </c:strRef>
          </c:tx>
          <c:spPr>
            <a:solidFill>
              <a:srgbClr val="CC0099"/>
            </a:solidFill>
            <a:ln w="95250">
              <a:solidFill>
                <a:srgbClr val="CC0099"/>
              </a:solidFill>
            </a:ln>
            <a:effectLst/>
          </c:spPr>
          <c:invertIfNegative val="0"/>
          <c:dLbls>
            <c:dLbl>
              <c:idx val="8"/>
              <c:layout>
                <c:manualLayout>
                  <c:x val="0"/>
                  <c:y val="3.98151441414308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726-47D1-A65A-3CC05B77FC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'4.ATE3bis-FR'!$N$4:$O$13</c:f>
              <c:multiLvlStrCache>
                <c:ptCount val="10"/>
                <c:lvl>
                  <c:pt idx="1">
                    <c:v>T vs C          </c:v>
                  </c:pt>
                  <c:pt idx="2">
                    <c:v>  </c:v>
                  </c:pt>
                  <c:pt idx="4">
                    <c:v>T vs C           </c:v>
                  </c:pt>
                  <c:pt idx="5">
                    <c:v>T vs C
(établissements défavorisés)</c:v>
                  </c:pt>
                  <c:pt idx="6">
                    <c:v> T vs C
 (établissements
     favorisés)</c:v>
                  </c:pt>
                  <c:pt idx="7">
                    <c:v>            T vs C
        (filière pro. 
        ou techno.)</c:v>
                  </c:pt>
                  <c:pt idx="8">
                    <c:v>               T vs C
            (filière
            générale)</c:v>
                  </c:pt>
                  <c:pt idx="9">
                    <c:v>    </c:v>
                  </c:pt>
                </c:lvl>
                <c:lvl>
                  <c:pt idx="0">
                    <c:v>Collège</c:v>
                  </c:pt>
                  <c:pt idx="3">
                    <c:v>Lycée</c:v>
                  </c:pt>
                </c:lvl>
              </c:multiLvlStrCache>
            </c:multiLvlStrRef>
          </c:cat>
          <c:val>
            <c:numRef>
              <c:f>'4.ATE3bis-FR'!$X$4:$X$13</c:f>
              <c:numCache>
                <c:formatCode>0</c:formatCode>
                <c:ptCount val="10"/>
                <c:pt idx="8">
                  <c:v>50.286000000000001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489A-4615-B079-E235C6DADE4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65"/>
        <c:axId val="1729842592"/>
        <c:axId val="1729444912"/>
      </c:barChart>
      <c:catAx>
        <c:axId val="172984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4020202020204" pitchFamily="34" charset="0"/>
                <a:ea typeface="+mn-ea"/>
                <a:cs typeface="Arial Narrow" panose="020B0604020202020204" pitchFamily="34" charset="0"/>
              </a:defRPr>
            </a:pPr>
            <a:endParaRPr lang="en-US"/>
          </a:p>
        </c:txPr>
        <c:crossAx val="1729444912"/>
        <c:crosses val="autoZero"/>
        <c:auto val="0"/>
        <c:lblAlgn val="ctr"/>
        <c:lblOffset val="100"/>
        <c:tickLblSkip val="1"/>
        <c:noMultiLvlLbl val="0"/>
      </c:catAx>
      <c:valAx>
        <c:axId val="1729444912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 sz="120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8216560509554139E-2"/>
              <c:y val="2.519483572016186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85000"/>
                <a:lumOff val="1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29842592"/>
        <c:crossesAt val="1"/>
        <c:crossBetween val="midCat"/>
      </c:valAx>
      <c:spPr>
        <a:solidFill>
          <a:srgbClr val="EAEAEA"/>
        </a:solidFill>
        <a:ln>
          <a:solidFill>
            <a:schemeClr val="tx1"/>
          </a:solidFill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overlay val="0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4020202020204" pitchFamily="34" charset="0"/>
              <a:ea typeface="+mn-ea"/>
              <a:cs typeface="Arial Narrow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oe.cd/lgbti-rect2023-fr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165653</xdr:colOff>
      <xdr:row>0</xdr:row>
      <xdr:rowOff>112782</xdr:rowOff>
    </xdr:from>
    <xdr:to>
      <xdr:col>1</xdr:col>
      <xdr:colOff>7303177</xdr:colOff>
      <xdr:row>9</xdr:row>
      <xdr:rowOff>105005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ED09CF-31AE-BBA8-CCB4-AAD7DF488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653" y="112782"/>
          <a:ext cx="7791850" cy="1781266"/>
        </a:xfrm>
        <a:prstGeom prst="rect">
          <a:avLst/>
        </a:prstGeom>
      </xdr:spPr>
    </xdr:pic>
    <xdr:clientData/>
  </xdr:twoCellAnchor>
  <xdr:twoCellAnchor editAs="oneCell">
    <xdr:from>
      <xdr:col>2</xdr:col>
      <xdr:colOff>265769</xdr:colOff>
      <xdr:row>0</xdr:row>
      <xdr:rowOff>121583</xdr:rowOff>
    </xdr:from>
    <xdr:to>
      <xdr:col>3</xdr:col>
      <xdr:colOff>7350909</xdr:colOff>
      <xdr:row>9</xdr:row>
      <xdr:rowOff>107203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17C3A3-EBC0-9797-8A5B-F47893711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14151" y="121583"/>
          <a:ext cx="7746287" cy="18009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83271</xdr:colOff>
      <xdr:row>2</xdr:row>
      <xdr:rowOff>73180</xdr:rowOff>
    </xdr:from>
    <xdr:to>
      <xdr:col>10</xdr:col>
      <xdr:colOff>739589</xdr:colOff>
      <xdr:row>20</xdr:row>
      <xdr:rowOff>196377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6274CE79-9482-43E6-823B-4F72AA9B6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0.19025</cdr:x>
      <cdr:y>0.26669</cdr:y>
    </cdr:from>
    <cdr:to>
      <cdr:x>0.24937</cdr:x>
      <cdr:y>0.31183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20DAEEC8-981A-F635-A659-7B5F3B72D9F7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1659813" y="1001140"/>
          <a:ext cx="515796" cy="1694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+15%***</a:t>
          </a:r>
        </a:p>
      </cdr:txBody>
    </cdr:sp>
  </cdr:relSizeAnchor>
  <cdr:relSizeAnchor xmlns:cdr="http://schemas.openxmlformats.org/drawingml/2006/chartDrawing">
    <cdr:from>
      <cdr:x>0.54391</cdr:x>
      <cdr:y>0.3361</cdr:y>
    </cdr:from>
    <cdr:to>
      <cdr:x>0.60303</cdr:x>
      <cdr:y>0.38124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76755EB1-A835-A587-0640-3F7B7EEEB751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745395" y="1261682"/>
          <a:ext cx="515795" cy="169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+20%***</a:t>
          </a:r>
        </a:p>
      </cdr:txBody>
    </cdr:sp>
  </cdr:relSizeAnchor>
  <cdr:relSizeAnchor xmlns:cdr="http://schemas.openxmlformats.org/drawingml/2006/chartDrawing">
    <cdr:from>
      <cdr:x>0.78914</cdr:x>
      <cdr:y>0.13472</cdr:y>
    </cdr:from>
    <cdr:to>
      <cdr:x>0.84827</cdr:x>
      <cdr:y>0.17987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76755EB1-A835-A587-0640-3F7B7EEEB751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7937500" y="901700"/>
          <a:ext cx="594698" cy="302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+29%***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83271</xdr:colOff>
      <xdr:row>2</xdr:row>
      <xdr:rowOff>73180</xdr:rowOff>
    </xdr:from>
    <xdr:to>
      <xdr:col>10</xdr:col>
      <xdr:colOff>739589</xdr:colOff>
      <xdr:row>20</xdr:row>
      <xdr:rowOff>196377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BF490FD9-16F5-40FE-BA89-0BC68A4205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0.19025</cdr:x>
      <cdr:y>0.26669</cdr:y>
    </cdr:from>
    <cdr:to>
      <cdr:x>0.24937</cdr:x>
      <cdr:y>0.31183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20DAEEC8-981A-F635-A659-7B5F3B72D9F7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1659813" y="1001140"/>
          <a:ext cx="515796" cy="1694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+15%***</a:t>
          </a:r>
        </a:p>
      </cdr:txBody>
    </cdr:sp>
  </cdr:relSizeAnchor>
  <cdr:relSizeAnchor xmlns:cdr="http://schemas.openxmlformats.org/drawingml/2006/chartDrawing">
    <cdr:from>
      <cdr:x>0.54391</cdr:x>
      <cdr:y>0.3361</cdr:y>
    </cdr:from>
    <cdr:to>
      <cdr:x>0.60303</cdr:x>
      <cdr:y>0.38124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76755EB1-A835-A587-0640-3F7B7EEEB751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745395" y="1261682"/>
          <a:ext cx="515795" cy="169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+20%***</a:t>
          </a:r>
        </a:p>
      </cdr:txBody>
    </cdr:sp>
  </cdr:relSizeAnchor>
  <cdr:relSizeAnchor xmlns:cdr="http://schemas.openxmlformats.org/drawingml/2006/chartDrawing">
    <cdr:from>
      <cdr:x>0.78914</cdr:x>
      <cdr:y>0.13472</cdr:y>
    </cdr:from>
    <cdr:to>
      <cdr:x>0.84827</cdr:x>
      <cdr:y>0.17987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76755EB1-A835-A587-0640-3F7B7EEEB751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7937500" y="901700"/>
          <a:ext cx="594698" cy="302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+29%***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103044</xdr:colOff>
      <xdr:row>2</xdr:row>
      <xdr:rowOff>66099</xdr:rowOff>
    </xdr:from>
    <xdr:to>
      <xdr:col>9</xdr:col>
      <xdr:colOff>800101</xdr:colOff>
      <xdr:row>17</xdr:row>
      <xdr:rowOff>59765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695A7E2-1AC1-4C1B-96C2-17DF90FD7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0.26615</cdr:x>
      <cdr:y>0.49707</cdr:y>
    </cdr:from>
    <cdr:to>
      <cdr:x>0.3258</cdr:x>
      <cdr:y>0.54779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EC7905FB-CD54-602B-2D69-3BB8DCCE8555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2124044" y="1826267"/>
          <a:ext cx="476037" cy="186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+13%</a:t>
          </a:r>
        </a:p>
      </cdr:txBody>
    </cdr:sp>
  </cdr:relSizeAnchor>
  <cdr:relSizeAnchor xmlns:cdr="http://schemas.openxmlformats.org/drawingml/2006/chartDrawing">
    <cdr:from>
      <cdr:x>0.10827</cdr:x>
      <cdr:y>0.4906</cdr:y>
    </cdr:from>
    <cdr:to>
      <cdr:x>0.16793</cdr:x>
      <cdr:y>0.54133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EC7905FB-CD54-602B-2D69-3BB8DCCE8555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864039" y="1802486"/>
          <a:ext cx="476117" cy="186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+20%**</a:t>
          </a:r>
        </a:p>
      </cdr:txBody>
    </cdr:sp>
  </cdr:relSizeAnchor>
  <cdr:relSizeAnchor xmlns:cdr="http://schemas.openxmlformats.org/drawingml/2006/chartDrawing">
    <cdr:from>
      <cdr:x>0.18709</cdr:x>
      <cdr:y>0.48923</cdr:y>
    </cdr:from>
    <cdr:to>
      <cdr:x>0.24674</cdr:x>
      <cdr:y>0.53996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EC7905FB-CD54-602B-2D69-3BB8DCCE8555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1493076" y="1797443"/>
          <a:ext cx="476037" cy="186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+20%*</a:t>
          </a:r>
        </a:p>
      </cdr:txBody>
    </cdr:sp>
  </cdr:relSizeAnchor>
  <cdr:relSizeAnchor xmlns:cdr="http://schemas.openxmlformats.org/drawingml/2006/chartDrawing">
    <cdr:from>
      <cdr:x>0.40916</cdr:x>
      <cdr:y>0.1863</cdr:y>
    </cdr:from>
    <cdr:to>
      <cdr:x>0.46881</cdr:x>
      <cdr:y>0.23702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849DA532-A36F-5713-A594-B4FCF3364E46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265297" y="684489"/>
          <a:ext cx="476037" cy="186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+11%***</a:t>
          </a:r>
        </a:p>
      </cdr:txBody>
    </cdr:sp>
  </cdr:relSizeAnchor>
  <cdr:relSizeAnchor xmlns:cdr="http://schemas.openxmlformats.org/drawingml/2006/chartDrawing">
    <cdr:from>
      <cdr:x>0.48699</cdr:x>
      <cdr:y>0.1756</cdr:y>
    </cdr:from>
    <cdr:to>
      <cdr:x>0.54664</cdr:x>
      <cdr:y>0.27109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E051E847-14B9-B1AA-6FD0-DFB4DE319D57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886467" y="645181"/>
          <a:ext cx="476037" cy="350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+16%***</a:t>
          </a:r>
        </a:p>
      </cdr:txBody>
    </cdr:sp>
  </cdr:relSizeAnchor>
  <cdr:relSizeAnchor xmlns:cdr="http://schemas.openxmlformats.org/drawingml/2006/chartDrawing">
    <cdr:from>
      <cdr:x>0.56625</cdr:x>
      <cdr:y>0.19632</cdr:y>
    </cdr:from>
    <cdr:to>
      <cdr:x>0.6259</cdr:x>
      <cdr:y>0.24704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E051E847-14B9-B1AA-6FD0-DFB4DE319D57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518991" y="721297"/>
          <a:ext cx="476038" cy="186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+9%***</a:t>
          </a:r>
        </a:p>
      </cdr:txBody>
    </cdr:sp>
  </cdr:relSizeAnchor>
  <cdr:relSizeAnchor xmlns:cdr="http://schemas.openxmlformats.org/drawingml/2006/chartDrawing">
    <cdr:from>
      <cdr:x>0.72356</cdr:x>
      <cdr:y>0.4622</cdr:y>
    </cdr:from>
    <cdr:to>
      <cdr:x>0.78321</cdr:x>
      <cdr:y>0.51293</cdr:y>
    </cdr:to>
    <cdr:sp macro="" textlink="">
      <cdr:nvSpPr>
        <cdr:cNvPr id="8" name="CuadroTexto 1">
          <a:extLst xmlns:a="http://schemas.openxmlformats.org/drawingml/2006/main">
            <a:ext uri="{FF2B5EF4-FFF2-40B4-BE49-F238E27FC236}">
              <a16:creationId xmlns:a16="http://schemas.microsoft.com/office/drawing/2014/main" id="{E051E847-14B9-B1AA-6FD0-DFB4DE319D57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774363" y="1698152"/>
          <a:ext cx="476037" cy="186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+57%***</a:t>
          </a:r>
        </a:p>
      </cdr:txBody>
    </cdr:sp>
  </cdr:relSizeAnchor>
  <cdr:relSizeAnchor xmlns:cdr="http://schemas.openxmlformats.org/drawingml/2006/chartDrawing">
    <cdr:from>
      <cdr:x>0.7988</cdr:x>
      <cdr:y>0.45372</cdr:y>
    </cdr:from>
    <cdr:to>
      <cdr:x>0.85845</cdr:x>
      <cdr:y>0.50444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88F7497D-400A-E32B-671F-07B437C9803C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6374807" y="1666983"/>
          <a:ext cx="476037" cy="186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+64%***</a:t>
          </a:r>
        </a:p>
      </cdr:txBody>
    </cdr:sp>
  </cdr:relSizeAnchor>
  <cdr:relSizeAnchor xmlns:cdr="http://schemas.openxmlformats.org/drawingml/2006/chartDrawing">
    <cdr:from>
      <cdr:x>0.87846</cdr:x>
      <cdr:y>0.46654</cdr:y>
    </cdr:from>
    <cdr:to>
      <cdr:x>0.93811</cdr:x>
      <cdr:y>0.51727</cdr:y>
    </cdr:to>
    <cdr:sp macro="" textlink="">
      <cdr:nvSpPr>
        <cdr:cNvPr id="10" name="CuadroTexto 1">
          <a:extLst xmlns:a="http://schemas.openxmlformats.org/drawingml/2006/main">
            <a:ext uri="{FF2B5EF4-FFF2-40B4-BE49-F238E27FC236}">
              <a16:creationId xmlns:a16="http://schemas.microsoft.com/office/drawing/2014/main" id="{88F7497D-400A-E32B-671F-07B437C9803C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7010574" y="1714106"/>
          <a:ext cx="476037" cy="186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+43%***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103044</xdr:colOff>
      <xdr:row>2</xdr:row>
      <xdr:rowOff>66099</xdr:rowOff>
    </xdr:from>
    <xdr:to>
      <xdr:col>9</xdr:col>
      <xdr:colOff>800101</xdr:colOff>
      <xdr:row>17</xdr:row>
      <xdr:rowOff>59765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16E69FC-C9DD-44EA-887D-769F7FC7B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0.26615</cdr:x>
      <cdr:y>0.49707</cdr:y>
    </cdr:from>
    <cdr:to>
      <cdr:x>0.3258</cdr:x>
      <cdr:y>0.54779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EC7905FB-CD54-602B-2D69-3BB8DCCE8555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2124044" y="1826267"/>
          <a:ext cx="476037" cy="186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+13%</a:t>
          </a:r>
        </a:p>
      </cdr:txBody>
    </cdr:sp>
  </cdr:relSizeAnchor>
  <cdr:relSizeAnchor xmlns:cdr="http://schemas.openxmlformats.org/drawingml/2006/chartDrawing">
    <cdr:from>
      <cdr:x>0.10827</cdr:x>
      <cdr:y>0.4906</cdr:y>
    </cdr:from>
    <cdr:to>
      <cdr:x>0.16793</cdr:x>
      <cdr:y>0.54133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EC7905FB-CD54-602B-2D69-3BB8DCCE8555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864039" y="1802486"/>
          <a:ext cx="476117" cy="186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+20%**</a:t>
          </a:r>
        </a:p>
      </cdr:txBody>
    </cdr:sp>
  </cdr:relSizeAnchor>
  <cdr:relSizeAnchor xmlns:cdr="http://schemas.openxmlformats.org/drawingml/2006/chartDrawing">
    <cdr:from>
      <cdr:x>0.18709</cdr:x>
      <cdr:y>0.48923</cdr:y>
    </cdr:from>
    <cdr:to>
      <cdr:x>0.24674</cdr:x>
      <cdr:y>0.53996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EC7905FB-CD54-602B-2D69-3BB8DCCE8555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1493076" y="1797443"/>
          <a:ext cx="476037" cy="186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+20%*</a:t>
          </a:r>
        </a:p>
      </cdr:txBody>
    </cdr:sp>
  </cdr:relSizeAnchor>
  <cdr:relSizeAnchor xmlns:cdr="http://schemas.openxmlformats.org/drawingml/2006/chartDrawing">
    <cdr:from>
      <cdr:x>0.40916</cdr:x>
      <cdr:y>0.1863</cdr:y>
    </cdr:from>
    <cdr:to>
      <cdr:x>0.46881</cdr:x>
      <cdr:y>0.23702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849DA532-A36F-5713-A594-B4FCF3364E46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265297" y="684489"/>
          <a:ext cx="476037" cy="186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+11%***</a:t>
          </a:r>
        </a:p>
      </cdr:txBody>
    </cdr:sp>
  </cdr:relSizeAnchor>
  <cdr:relSizeAnchor xmlns:cdr="http://schemas.openxmlformats.org/drawingml/2006/chartDrawing">
    <cdr:from>
      <cdr:x>0.48699</cdr:x>
      <cdr:y>0.1756</cdr:y>
    </cdr:from>
    <cdr:to>
      <cdr:x>0.54664</cdr:x>
      <cdr:y>0.27109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E051E847-14B9-B1AA-6FD0-DFB4DE319D57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886467" y="645181"/>
          <a:ext cx="476037" cy="350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+16%***</a:t>
          </a:r>
        </a:p>
      </cdr:txBody>
    </cdr:sp>
  </cdr:relSizeAnchor>
  <cdr:relSizeAnchor xmlns:cdr="http://schemas.openxmlformats.org/drawingml/2006/chartDrawing">
    <cdr:from>
      <cdr:x>0.56625</cdr:x>
      <cdr:y>0.19632</cdr:y>
    </cdr:from>
    <cdr:to>
      <cdr:x>0.6259</cdr:x>
      <cdr:y>0.24704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E051E847-14B9-B1AA-6FD0-DFB4DE319D57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518991" y="721297"/>
          <a:ext cx="476038" cy="186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+9%***</a:t>
          </a:r>
        </a:p>
      </cdr:txBody>
    </cdr:sp>
  </cdr:relSizeAnchor>
  <cdr:relSizeAnchor xmlns:cdr="http://schemas.openxmlformats.org/drawingml/2006/chartDrawing">
    <cdr:from>
      <cdr:x>0.72356</cdr:x>
      <cdr:y>0.4622</cdr:y>
    </cdr:from>
    <cdr:to>
      <cdr:x>0.78321</cdr:x>
      <cdr:y>0.51293</cdr:y>
    </cdr:to>
    <cdr:sp macro="" textlink="">
      <cdr:nvSpPr>
        <cdr:cNvPr id="8" name="CuadroTexto 1">
          <a:extLst xmlns:a="http://schemas.openxmlformats.org/drawingml/2006/main">
            <a:ext uri="{FF2B5EF4-FFF2-40B4-BE49-F238E27FC236}">
              <a16:creationId xmlns:a16="http://schemas.microsoft.com/office/drawing/2014/main" id="{E051E847-14B9-B1AA-6FD0-DFB4DE319D57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774363" y="1698152"/>
          <a:ext cx="476037" cy="186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+57%***</a:t>
          </a:r>
        </a:p>
      </cdr:txBody>
    </cdr:sp>
  </cdr:relSizeAnchor>
  <cdr:relSizeAnchor xmlns:cdr="http://schemas.openxmlformats.org/drawingml/2006/chartDrawing">
    <cdr:from>
      <cdr:x>0.7988</cdr:x>
      <cdr:y>0.45372</cdr:y>
    </cdr:from>
    <cdr:to>
      <cdr:x>0.85845</cdr:x>
      <cdr:y>0.50444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88F7497D-400A-E32B-671F-07B437C9803C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6374807" y="1666983"/>
          <a:ext cx="476037" cy="186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+64%***</a:t>
          </a:r>
        </a:p>
      </cdr:txBody>
    </cdr:sp>
  </cdr:relSizeAnchor>
  <cdr:relSizeAnchor xmlns:cdr="http://schemas.openxmlformats.org/drawingml/2006/chartDrawing">
    <cdr:from>
      <cdr:x>0.87846</cdr:x>
      <cdr:y>0.46654</cdr:y>
    </cdr:from>
    <cdr:to>
      <cdr:x>0.93811</cdr:x>
      <cdr:y>0.51727</cdr:y>
    </cdr:to>
    <cdr:sp macro="" textlink="">
      <cdr:nvSpPr>
        <cdr:cNvPr id="10" name="CuadroTexto 1">
          <a:extLst xmlns:a="http://schemas.openxmlformats.org/drawingml/2006/main">
            <a:ext uri="{FF2B5EF4-FFF2-40B4-BE49-F238E27FC236}">
              <a16:creationId xmlns:a16="http://schemas.microsoft.com/office/drawing/2014/main" id="{88F7497D-400A-E32B-671F-07B437C9803C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7010574" y="1714106"/>
          <a:ext cx="476037" cy="186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+43%***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45317</xdr:rowOff>
    </xdr:from>
    <xdr:to>
      <xdr:col>11</xdr:col>
      <xdr:colOff>0</xdr:colOff>
      <xdr:row>15</xdr:row>
      <xdr:rowOff>155863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F798E55-97C1-428E-A350-4E163C6193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0.15364</cdr:x>
      <cdr:y>0.3715</cdr:y>
    </cdr:from>
    <cdr:to>
      <cdr:x>0.2133</cdr:x>
      <cdr:y>0.42223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EC7905FB-CD54-602B-2D69-3BB8DCCE8555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1365940" y="1581373"/>
          <a:ext cx="530411" cy="215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-12%**</a:t>
          </a:r>
        </a:p>
      </cdr:txBody>
    </cdr:sp>
  </cdr:relSizeAnchor>
  <cdr:relSizeAnchor xmlns:cdr="http://schemas.openxmlformats.org/drawingml/2006/chartDrawing">
    <cdr:from>
      <cdr:x>0.43821</cdr:x>
      <cdr:y>0.30133</cdr:y>
    </cdr:from>
    <cdr:to>
      <cdr:x>0.49786</cdr:x>
      <cdr:y>0.35206</cdr:y>
    </cdr:to>
    <cdr:sp macro="" textlink="">
      <cdr:nvSpPr>
        <cdr:cNvPr id="8" name="CuadroTexto 1">
          <a:extLst xmlns:a="http://schemas.openxmlformats.org/drawingml/2006/main">
            <a:ext uri="{FF2B5EF4-FFF2-40B4-BE49-F238E27FC236}">
              <a16:creationId xmlns:a16="http://schemas.microsoft.com/office/drawing/2014/main" id="{E051E847-14B9-B1AA-6FD0-DFB4DE319D57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895918" y="1282678"/>
          <a:ext cx="530322" cy="215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+9%</a:t>
          </a:r>
        </a:p>
      </cdr:txBody>
    </cdr:sp>
  </cdr:relSizeAnchor>
  <cdr:relSizeAnchor xmlns:cdr="http://schemas.openxmlformats.org/drawingml/2006/chartDrawing">
    <cdr:from>
      <cdr:x>0.54138</cdr:x>
      <cdr:y>0.3491</cdr:y>
    </cdr:from>
    <cdr:to>
      <cdr:x>0.60103</cdr:x>
      <cdr:y>0.39982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88F7497D-400A-E32B-671F-07B437C9803C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813162" y="1486001"/>
          <a:ext cx="530322" cy="215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-24%**</a:t>
          </a:r>
        </a:p>
      </cdr:txBody>
    </cdr:sp>
  </cdr:relSizeAnchor>
  <cdr:relSizeAnchor xmlns:cdr="http://schemas.openxmlformats.org/drawingml/2006/chartDrawing">
    <cdr:from>
      <cdr:x>0.64321</cdr:x>
      <cdr:y>0.21393</cdr:y>
    </cdr:from>
    <cdr:to>
      <cdr:x>0.70286</cdr:x>
      <cdr:y>0.26466</cdr:y>
    </cdr:to>
    <cdr:sp macro="" textlink="">
      <cdr:nvSpPr>
        <cdr:cNvPr id="10" name="CuadroTexto 1">
          <a:extLst xmlns:a="http://schemas.openxmlformats.org/drawingml/2006/main">
            <a:ext uri="{FF2B5EF4-FFF2-40B4-BE49-F238E27FC236}">
              <a16:creationId xmlns:a16="http://schemas.microsoft.com/office/drawing/2014/main" id="{88F7497D-400A-E32B-671F-07B437C9803C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718493" y="910641"/>
          <a:ext cx="530322" cy="215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+24%***</a:t>
          </a:r>
        </a:p>
      </cdr:txBody>
    </cdr:sp>
  </cdr:relSizeAnchor>
  <cdr:relSizeAnchor xmlns:cdr="http://schemas.openxmlformats.org/drawingml/2006/chartDrawing">
    <cdr:from>
      <cdr:x>0.74428</cdr:x>
      <cdr:y>0.37492</cdr:y>
    </cdr:from>
    <cdr:to>
      <cdr:x>0.80393</cdr:x>
      <cdr:y>0.42565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1831A3E0-C716-9B2C-63B9-C7FB6071D8E7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6617067" y="1595931"/>
          <a:ext cx="530322" cy="215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-28%***</a:t>
          </a:r>
        </a:p>
      </cdr:txBody>
    </cdr:sp>
  </cdr:relSizeAnchor>
  <cdr:relSizeAnchor xmlns:cdr="http://schemas.openxmlformats.org/drawingml/2006/chartDrawing">
    <cdr:from>
      <cdr:x>0.85563</cdr:x>
      <cdr:y>0.19001</cdr:y>
    </cdr:from>
    <cdr:to>
      <cdr:x>0.91528</cdr:x>
      <cdr:y>0.24074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23ED1897-9786-8E16-F0C9-C2CE1D71DD2E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7607037" y="808799"/>
          <a:ext cx="530322" cy="215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+28%**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142012</xdr:colOff>
      <xdr:row>2</xdr:row>
      <xdr:rowOff>129309</xdr:rowOff>
    </xdr:from>
    <xdr:to>
      <xdr:col>10</xdr:col>
      <xdr:colOff>785092</xdr:colOff>
      <xdr:row>21</xdr:row>
      <xdr:rowOff>0</xdr:rowOff>
    </xdr:to>
    <xdr:graphicFrame macro="">
      <xdr:nvGraphicFramePr>
        <xdr:cNvPr id="2" name="Gráfico 7">
          <a:extLst>
            <a:ext uri="{FF2B5EF4-FFF2-40B4-BE49-F238E27FC236}">
              <a16:creationId xmlns:a16="http://schemas.microsoft.com/office/drawing/2014/main" id="{71584247-FFFB-4617-A96D-65E155D037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781050</xdr:colOff>
      <xdr:row>2</xdr:row>
      <xdr:rowOff>171824</xdr:rowOff>
    </xdr:from>
    <xdr:to>
      <xdr:col>2</xdr:col>
      <xdr:colOff>298449</xdr:colOff>
      <xdr:row>4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99D59C-45D6-C5D4-0F77-DEA299987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735800" y="171824"/>
          <a:ext cx="1133475" cy="2917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2</xdr:row>
      <xdr:rowOff>45317</xdr:rowOff>
    </xdr:from>
    <xdr:to>
      <xdr:col>11</xdr:col>
      <xdr:colOff>208642</xdr:colOff>
      <xdr:row>15</xdr:row>
      <xdr:rowOff>480786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DA34157-F5BA-4332-8E07-4A65AAB2F6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0.15364</cdr:x>
      <cdr:y>0.3715</cdr:y>
    </cdr:from>
    <cdr:to>
      <cdr:x>0.2133</cdr:x>
      <cdr:y>0.42223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EC7905FB-CD54-602B-2D69-3BB8DCCE8555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1365940" y="1581373"/>
          <a:ext cx="530411" cy="215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-12%**</a:t>
          </a:r>
        </a:p>
      </cdr:txBody>
    </cdr:sp>
  </cdr:relSizeAnchor>
  <cdr:relSizeAnchor xmlns:cdr="http://schemas.openxmlformats.org/drawingml/2006/chartDrawing">
    <cdr:from>
      <cdr:x>0.43821</cdr:x>
      <cdr:y>0.30133</cdr:y>
    </cdr:from>
    <cdr:to>
      <cdr:x>0.49786</cdr:x>
      <cdr:y>0.35206</cdr:y>
    </cdr:to>
    <cdr:sp macro="" textlink="">
      <cdr:nvSpPr>
        <cdr:cNvPr id="8" name="CuadroTexto 1">
          <a:extLst xmlns:a="http://schemas.openxmlformats.org/drawingml/2006/main">
            <a:ext uri="{FF2B5EF4-FFF2-40B4-BE49-F238E27FC236}">
              <a16:creationId xmlns:a16="http://schemas.microsoft.com/office/drawing/2014/main" id="{E051E847-14B9-B1AA-6FD0-DFB4DE319D57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895918" y="1282678"/>
          <a:ext cx="530322" cy="215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+9%</a:t>
          </a:r>
        </a:p>
      </cdr:txBody>
    </cdr:sp>
  </cdr:relSizeAnchor>
  <cdr:relSizeAnchor xmlns:cdr="http://schemas.openxmlformats.org/drawingml/2006/chartDrawing">
    <cdr:from>
      <cdr:x>0.54138</cdr:x>
      <cdr:y>0.3491</cdr:y>
    </cdr:from>
    <cdr:to>
      <cdr:x>0.60103</cdr:x>
      <cdr:y>0.39982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88F7497D-400A-E32B-671F-07B437C9803C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813162" y="1486001"/>
          <a:ext cx="530322" cy="215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-24%**</a:t>
          </a:r>
        </a:p>
      </cdr:txBody>
    </cdr:sp>
  </cdr:relSizeAnchor>
  <cdr:relSizeAnchor xmlns:cdr="http://schemas.openxmlformats.org/drawingml/2006/chartDrawing">
    <cdr:from>
      <cdr:x>0.64321</cdr:x>
      <cdr:y>0.21393</cdr:y>
    </cdr:from>
    <cdr:to>
      <cdr:x>0.70286</cdr:x>
      <cdr:y>0.26466</cdr:y>
    </cdr:to>
    <cdr:sp macro="" textlink="">
      <cdr:nvSpPr>
        <cdr:cNvPr id="10" name="CuadroTexto 1">
          <a:extLst xmlns:a="http://schemas.openxmlformats.org/drawingml/2006/main">
            <a:ext uri="{FF2B5EF4-FFF2-40B4-BE49-F238E27FC236}">
              <a16:creationId xmlns:a16="http://schemas.microsoft.com/office/drawing/2014/main" id="{88F7497D-400A-E32B-671F-07B437C9803C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718493" y="910641"/>
          <a:ext cx="530322" cy="215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+24%***</a:t>
          </a:r>
        </a:p>
      </cdr:txBody>
    </cdr:sp>
  </cdr:relSizeAnchor>
  <cdr:relSizeAnchor xmlns:cdr="http://schemas.openxmlformats.org/drawingml/2006/chartDrawing">
    <cdr:from>
      <cdr:x>0.74428</cdr:x>
      <cdr:y>0.37492</cdr:y>
    </cdr:from>
    <cdr:to>
      <cdr:x>0.80393</cdr:x>
      <cdr:y>0.42565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1831A3E0-C716-9B2C-63B9-C7FB6071D8E7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6617067" y="1595931"/>
          <a:ext cx="530322" cy="215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-28%***</a:t>
          </a:r>
        </a:p>
      </cdr:txBody>
    </cdr:sp>
  </cdr:relSizeAnchor>
  <cdr:relSizeAnchor xmlns:cdr="http://schemas.openxmlformats.org/drawingml/2006/chartDrawing">
    <cdr:from>
      <cdr:x>0.85563</cdr:x>
      <cdr:y>0.19001</cdr:y>
    </cdr:from>
    <cdr:to>
      <cdr:x>0.91528</cdr:x>
      <cdr:y>0.24074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23ED1897-9786-8E16-F0C9-C2CE1D71DD2E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7607037" y="808799"/>
          <a:ext cx="530322" cy="215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+28%**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26987</xdr:colOff>
      <xdr:row>2</xdr:row>
      <xdr:rowOff>106362</xdr:rowOff>
    </xdr:from>
    <xdr:to>
      <xdr:col>11</xdr:col>
      <xdr:colOff>0</xdr:colOff>
      <xdr:row>17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206D7C2-1938-4BA2-B9F4-500715745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0.10885</cdr:x>
      <cdr:y>0.36159</cdr:y>
    </cdr:from>
    <cdr:to>
      <cdr:x>0.15673</cdr:x>
      <cdr:y>0.40516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4A445428-A2E1-EEA6-D262-5BD28F4EAC1F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966449" y="1529211"/>
          <a:ext cx="425121" cy="184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+10%***</a:t>
          </a:r>
        </a:p>
      </cdr:txBody>
    </cdr:sp>
  </cdr:relSizeAnchor>
  <cdr:relSizeAnchor xmlns:cdr="http://schemas.openxmlformats.org/drawingml/2006/chartDrawing">
    <cdr:from>
      <cdr:x>0.24382</cdr:x>
      <cdr:y>0.26181</cdr:y>
    </cdr:from>
    <cdr:to>
      <cdr:x>0.2917</cdr:x>
      <cdr:y>0.30538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4A445428-A2E1-EEA6-D262-5BD28F4EAC1F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2164866" y="1107200"/>
          <a:ext cx="425122" cy="184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+6%***</a:t>
          </a:r>
        </a:p>
      </cdr:txBody>
    </cdr:sp>
  </cdr:relSizeAnchor>
  <cdr:relSizeAnchor xmlns:cdr="http://schemas.openxmlformats.org/drawingml/2006/chartDrawing">
    <cdr:from>
      <cdr:x>0.32111</cdr:x>
      <cdr:y>0.26256</cdr:y>
    </cdr:from>
    <cdr:to>
      <cdr:x>0.369</cdr:x>
      <cdr:y>0.30613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4A445428-A2E1-EEA6-D262-5BD28F4EAC1F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2850108" y="900741"/>
          <a:ext cx="425058" cy="1494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+5%***</a:t>
          </a:r>
        </a:p>
      </cdr:txBody>
    </cdr:sp>
  </cdr:relSizeAnchor>
  <cdr:relSizeAnchor xmlns:cdr="http://schemas.openxmlformats.org/drawingml/2006/chartDrawing">
    <cdr:from>
      <cdr:x>0.38891</cdr:x>
      <cdr:y>0.32003</cdr:y>
    </cdr:from>
    <cdr:to>
      <cdr:x>0.4368</cdr:x>
      <cdr:y>0.36361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4A445428-A2E1-EEA6-D262-5BD28F4EAC1F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453072" y="1353425"/>
          <a:ext cx="425210" cy="184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+2%**</a:t>
          </a:r>
        </a:p>
      </cdr:txBody>
    </cdr:sp>
  </cdr:relSizeAnchor>
  <cdr:relSizeAnchor xmlns:cdr="http://schemas.openxmlformats.org/drawingml/2006/chartDrawing">
    <cdr:from>
      <cdr:x>0.50859</cdr:x>
      <cdr:y>0.21983</cdr:y>
    </cdr:from>
    <cdr:to>
      <cdr:x>0.55648</cdr:x>
      <cdr:y>0.2634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4A445428-A2E1-EEA6-D262-5BD28F4EAC1F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515692" y="929678"/>
          <a:ext cx="425210" cy="184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+10%***</a:t>
          </a:r>
        </a:p>
      </cdr:txBody>
    </cdr:sp>
  </cdr:relSizeAnchor>
  <cdr:relSizeAnchor xmlns:cdr="http://schemas.openxmlformats.org/drawingml/2006/chartDrawing">
    <cdr:from>
      <cdr:x>0.71632</cdr:x>
      <cdr:y>0.26514</cdr:y>
    </cdr:from>
    <cdr:to>
      <cdr:x>0.76421</cdr:x>
      <cdr:y>0.30872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4A445428-A2E1-EEA6-D262-5BD28F4EAC1F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6360143" y="1121306"/>
          <a:ext cx="425210" cy="184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+1%***</a:t>
          </a:r>
        </a:p>
      </cdr:txBody>
    </cdr:sp>
  </cdr:relSizeAnchor>
  <cdr:relSizeAnchor xmlns:cdr="http://schemas.openxmlformats.org/drawingml/2006/chartDrawing">
    <cdr:from>
      <cdr:x>0.85114</cdr:x>
      <cdr:y>0.26927</cdr:y>
    </cdr:from>
    <cdr:to>
      <cdr:x>0.89903</cdr:x>
      <cdr:y>0.31284</cdr:y>
    </cdr:to>
    <cdr:sp macro="" textlink="">
      <cdr:nvSpPr>
        <cdr:cNvPr id="8" name="CuadroTexto 1">
          <a:extLst xmlns:a="http://schemas.openxmlformats.org/drawingml/2006/main">
            <a:ext uri="{FF2B5EF4-FFF2-40B4-BE49-F238E27FC236}">
              <a16:creationId xmlns:a16="http://schemas.microsoft.com/office/drawing/2014/main" id="{4A445428-A2E1-EEA6-D262-5BD28F4EAC1F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7557208" y="1138752"/>
          <a:ext cx="425210" cy="184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+53%***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26986</xdr:colOff>
      <xdr:row>2</xdr:row>
      <xdr:rowOff>106362</xdr:rowOff>
    </xdr:from>
    <xdr:to>
      <xdr:col>11</xdr:col>
      <xdr:colOff>500062</xdr:colOff>
      <xdr:row>20</xdr:row>
      <xdr:rowOff>79375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E96C5D7-6666-425A-AF9E-4D0DFCE1F6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0.10885</cdr:x>
      <cdr:y>0.36159</cdr:y>
    </cdr:from>
    <cdr:to>
      <cdr:x>0.15673</cdr:x>
      <cdr:y>0.40516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4A445428-A2E1-EEA6-D262-5BD28F4EAC1F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966449" y="1529211"/>
          <a:ext cx="425121" cy="184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+10%***</a:t>
          </a:r>
        </a:p>
      </cdr:txBody>
    </cdr:sp>
  </cdr:relSizeAnchor>
  <cdr:relSizeAnchor xmlns:cdr="http://schemas.openxmlformats.org/drawingml/2006/chartDrawing">
    <cdr:from>
      <cdr:x>0.24382</cdr:x>
      <cdr:y>0.26181</cdr:y>
    </cdr:from>
    <cdr:to>
      <cdr:x>0.2917</cdr:x>
      <cdr:y>0.30538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4A445428-A2E1-EEA6-D262-5BD28F4EAC1F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2164866" y="1107200"/>
          <a:ext cx="425122" cy="184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+6%***</a:t>
          </a:r>
        </a:p>
      </cdr:txBody>
    </cdr:sp>
  </cdr:relSizeAnchor>
  <cdr:relSizeAnchor xmlns:cdr="http://schemas.openxmlformats.org/drawingml/2006/chartDrawing">
    <cdr:from>
      <cdr:x>0.32111</cdr:x>
      <cdr:y>0.26256</cdr:y>
    </cdr:from>
    <cdr:to>
      <cdr:x>0.369</cdr:x>
      <cdr:y>0.30613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4A445428-A2E1-EEA6-D262-5BD28F4EAC1F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2850108" y="900741"/>
          <a:ext cx="425058" cy="1494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+5%***</a:t>
          </a:r>
        </a:p>
      </cdr:txBody>
    </cdr:sp>
  </cdr:relSizeAnchor>
  <cdr:relSizeAnchor xmlns:cdr="http://schemas.openxmlformats.org/drawingml/2006/chartDrawing">
    <cdr:from>
      <cdr:x>0.38891</cdr:x>
      <cdr:y>0.32003</cdr:y>
    </cdr:from>
    <cdr:to>
      <cdr:x>0.4368</cdr:x>
      <cdr:y>0.36361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4A445428-A2E1-EEA6-D262-5BD28F4EAC1F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453072" y="1353425"/>
          <a:ext cx="425210" cy="184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+2%**</a:t>
          </a:r>
        </a:p>
      </cdr:txBody>
    </cdr:sp>
  </cdr:relSizeAnchor>
  <cdr:relSizeAnchor xmlns:cdr="http://schemas.openxmlformats.org/drawingml/2006/chartDrawing">
    <cdr:from>
      <cdr:x>0.50859</cdr:x>
      <cdr:y>0.21983</cdr:y>
    </cdr:from>
    <cdr:to>
      <cdr:x>0.55648</cdr:x>
      <cdr:y>0.2634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4A445428-A2E1-EEA6-D262-5BD28F4EAC1F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515692" y="929678"/>
          <a:ext cx="425210" cy="184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+10%***</a:t>
          </a:r>
        </a:p>
      </cdr:txBody>
    </cdr:sp>
  </cdr:relSizeAnchor>
  <cdr:relSizeAnchor xmlns:cdr="http://schemas.openxmlformats.org/drawingml/2006/chartDrawing">
    <cdr:from>
      <cdr:x>0.71632</cdr:x>
      <cdr:y>0.26514</cdr:y>
    </cdr:from>
    <cdr:to>
      <cdr:x>0.76421</cdr:x>
      <cdr:y>0.30872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4A445428-A2E1-EEA6-D262-5BD28F4EAC1F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6360143" y="1121306"/>
          <a:ext cx="425210" cy="184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+1%***</a:t>
          </a:r>
        </a:p>
      </cdr:txBody>
    </cdr:sp>
  </cdr:relSizeAnchor>
  <cdr:relSizeAnchor xmlns:cdr="http://schemas.openxmlformats.org/drawingml/2006/chartDrawing">
    <cdr:from>
      <cdr:x>0.85114</cdr:x>
      <cdr:y>0.26927</cdr:y>
    </cdr:from>
    <cdr:to>
      <cdr:x>0.89903</cdr:x>
      <cdr:y>0.31284</cdr:y>
    </cdr:to>
    <cdr:sp macro="" textlink="">
      <cdr:nvSpPr>
        <cdr:cNvPr id="8" name="CuadroTexto 1">
          <a:extLst xmlns:a="http://schemas.openxmlformats.org/drawingml/2006/main">
            <a:ext uri="{FF2B5EF4-FFF2-40B4-BE49-F238E27FC236}">
              <a16:creationId xmlns:a16="http://schemas.microsoft.com/office/drawing/2014/main" id="{4A445428-A2E1-EEA6-D262-5BD28F4EAC1F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7557208" y="1138752"/>
          <a:ext cx="425210" cy="184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+53%***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2</xdr:row>
      <xdr:rowOff>76201</xdr:rowOff>
    </xdr:from>
    <xdr:to>
      <xdr:col>11</xdr:col>
      <xdr:colOff>0</xdr:colOff>
      <xdr:row>20</xdr:row>
      <xdr:rowOff>179295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BA98A33-F062-4D8B-9CFE-F4EB805AD6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0.16728</cdr:x>
      <cdr:y>0.41889</cdr:y>
    </cdr:from>
    <cdr:to>
      <cdr:x>0.21995</cdr:x>
      <cdr:y>0.46403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34AC1AD1-F70E-BC9C-00B6-1D0224F4115D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1482300" y="1539405"/>
          <a:ext cx="466731" cy="165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+10%*</a:t>
          </a:r>
        </a:p>
      </cdr:txBody>
    </cdr:sp>
  </cdr:relSizeAnchor>
  <cdr:relSizeAnchor xmlns:cdr="http://schemas.openxmlformats.org/drawingml/2006/chartDrawing">
    <cdr:from>
      <cdr:x>0.2673</cdr:x>
      <cdr:y>0.22712</cdr:y>
    </cdr:from>
    <cdr:to>
      <cdr:x>0.31997</cdr:x>
      <cdr:y>0.27226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EF14F8AB-DCDE-1A99-7546-F25BD34362D6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2368656" y="834659"/>
          <a:ext cx="466731" cy="165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+6%***</a:t>
          </a:r>
        </a:p>
      </cdr:txBody>
    </cdr:sp>
  </cdr:relSizeAnchor>
  <cdr:relSizeAnchor xmlns:cdr="http://schemas.openxmlformats.org/drawingml/2006/chartDrawing">
    <cdr:from>
      <cdr:x>0.54676</cdr:x>
      <cdr:y>0.26465</cdr:y>
    </cdr:from>
    <cdr:to>
      <cdr:x>0.59943</cdr:x>
      <cdr:y>0.30979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928669C2-C628-C051-39E4-5A366685F8B6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845096" y="972580"/>
          <a:ext cx="466731" cy="165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+15%***</a:t>
          </a:r>
        </a:p>
      </cdr:txBody>
    </cdr:sp>
  </cdr:relSizeAnchor>
  <cdr:relSizeAnchor xmlns:cdr="http://schemas.openxmlformats.org/drawingml/2006/chartDrawing">
    <cdr:from>
      <cdr:x>0.8288</cdr:x>
      <cdr:y>0.46311</cdr:y>
    </cdr:from>
    <cdr:to>
      <cdr:x>0.88147</cdr:x>
      <cdr:y>0.50825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C7964CA7-77D8-7AD5-84A7-58BEC8B4903E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7344311" y="1701911"/>
          <a:ext cx="466731" cy="165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+15%**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2</xdr:row>
      <xdr:rowOff>76201</xdr:rowOff>
    </xdr:from>
    <xdr:to>
      <xdr:col>11</xdr:col>
      <xdr:colOff>0</xdr:colOff>
      <xdr:row>20</xdr:row>
      <xdr:rowOff>179295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2961AD2-145B-414E-83FC-95ED683A2E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0.16728</cdr:x>
      <cdr:y>0.41889</cdr:y>
    </cdr:from>
    <cdr:to>
      <cdr:x>0.21995</cdr:x>
      <cdr:y>0.46403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34AC1AD1-F70E-BC9C-00B6-1D0224F4115D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1482300" y="1539405"/>
          <a:ext cx="466731" cy="165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+10%*</a:t>
          </a:r>
        </a:p>
      </cdr:txBody>
    </cdr:sp>
  </cdr:relSizeAnchor>
  <cdr:relSizeAnchor xmlns:cdr="http://schemas.openxmlformats.org/drawingml/2006/chartDrawing">
    <cdr:from>
      <cdr:x>0.2673</cdr:x>
      <cdr:y>0.22712</cdr:y>
    </cdr:from>
    <cdr:to>
      <cdr:x>0.31997</cdr:x>
      <cdr:y>0.27226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EF14F8AB-DCDE-1A99-7546-F25BD34362D6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2368656" y="834659"/>
          <a:ext cx="466731" cy="165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+6%***</a:t>
          </a:r>
        </a:p>
      </cdr:txBody>
    </cdr:sp>
  </cdr:relSizeAnchor>
  <cdr:relSizeAnchor xmlns:cdr="http://schemas.openxmlformats.org/drawingml/2006/chartDrawing">
    <cdr:from>
      <cdr:x>0.54676</cdr:x>
      <cdr:y>0.26465</cdr:y>
    </cdr:from>
    <cdr:to>
      <cdr:x>0.59943</cdr:x>
      <cdr:y>0.30979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928669C2-C628-C051-39E4-5A366685F8B6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845096" y="972580"/>
          <a:ext cx="466731" cy="165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+15%***</a:t>
          </a:r>
        </a:p>
      </cdr:txBody>
    </cdr:sp>
  </cdr:relSizeAnchor>
  <cdr:relSizeAnchor xmlns:cdr="http://schemas.openxmlformats.org/drawingml/2006/chartDrawing">
    <cdr:from>
      <cdr:x>0.8288</cdr:x>
      <cdr:y>0.46311</cdr:y>
    </cdr:from>
    <cdr:to>
      <cdr:x>0.88147</cdr:x>
      <cdr:y>0.50825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C7964CA7-77D8-7AD5-84A7-58BEC8B4903E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7344311" y="1701911"/>
          <a:ext cx="466731" cy="165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+15%**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0.05321</cdr:x>
      <cdr:y>0.11683</cdr:y>
    </cdr:from>
    <cdr:to>
      <cdr:x>0.101</cdr:x>
      <cdr:y>0.18495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AA882983-ED91-AB3F-4939-3F8EBAB5D77A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66973" y="424412"/>
          <a:ext cx="419403" cy="247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+15%***</a:t>
          </a:r>
        </a:p>
      </cdr:txBody>
    </cdr:sp>
  </cdr:relSizeAnchor>
  <cdr:relSizeAnchor xmlns:cdr="http://schemas.openxmlformats.org/drawingml/2006/chartDrawing">
    <cdr:from>
      <cdr:x>0.24917</cdr:x>
      <cdr:y>0.52432</cdr:y>
    </cdr:from>
    <cdr:to>
      <cdr:x>0.29695</cdr:x>
      <cdr:y>0.56081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9E132DB9-6AF9-2425-B704-28119A963287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2186664" y="1904625"/>
          <a:ext cx="419316" cy="132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+39%***</a:t>
          </a:r>
        </a:p>
      </cdr:txBody>
    </cdr:sp>
  </cdr:relSizeAnchor>
  <cdr:relSizeAnchor xmlns:cdr="http://schemas.openxmlformats.org/drawingml/2006/chartDrawing">
    <cdr:from>
      <cdr:x>0.43938</cdr:x>
      <cdr:y>0.33357</cdr:y>
    </cdr:from>
    <cdr:to>
      <cdr:x>0.48717</cdr:x>
      <cdr:y>0.37006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9E132DB9-6AF9-2425-B704-28119A963287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855988" y="1211704"/>
          <a:ext cx="419403" cy="132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+29%***</a:t>
          </a:r>
        </a:p>
      </cdr:txBody>
    </cdr:sp>
  </cdr:relSizeAnchor>
  <cdr:relSizeAnchor xmlns:cdr="http://schemas.openxmlformats.org/drawingml/2006/chartDrawing">
    <cdr:from>
      <cdr:x>0.63136</cdr:x>
      <cdr:y>0.24004</cdr:y>
    </cdr:from>
    <cdr:to>
      <cdr:x>0.67915</cdr:x>
      <cdr:y>0.27653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03E65CA9-CB0F-8C40-0585-9E18A62C82A9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540752" y="871953"/>
          <a:ext cx="419403" cy="132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+33%***</a:t>
          </a:r>
        </a:p>
      </cdr:txBody>
    </cdr:sp>
  </cdr:relSizeAnchor>
  <cdr:relSizeAnchor xmlns:cdr="http://schemas.openxmlformats.org/drawingml/2006/chartDrawing">
    <cdr:from>
      <cdr:x>0.82474</cdr:x>
      <cdr:y>0.1784</cdr:y>
    </cdr:from>
    <cdr:to>
      <cdr:x>0.87253</cdr:x>
      <cdr:y>0.21488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03E65CA9-CB0F-8C40-0585-9E18A62C82A9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7237847" y="648052"/>
          <a:ext cx="419404" cy="13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+37%***</a:t>
          </a:r>
        </a:p>
      </cdr:txBody>
    </cdr:sp>
  </cdr:relSizeAnchor>
  <cdr:relSizeAnchor xmlns:cdr="http://schemas.openxmlformats.org/drawingml/2006/chartDrawing">
    <cdr:from>
      <cdr:x>0.1614</cdr:x>
      <cdr:y>0.14787</cdr:y>
    </cdr:from>
    <cdr:to>
      <cdr:x>0.20919</cdr:x>
      <cdr:y>0.18436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03E65CA9-CB0F-8C40-0585-9E18A62C82A9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1416475" y="537163"/>
          <a:ext cx="419403" cy="132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+4%</a:t>
          </a:r>
        </a:p>
      </cdr:txBody>
    </cdr:sp>
  </cdr:relSizeAnchor>
  <cdr:relSizeAnchor xmlns:cdr="http://schemas.openxmlformats.org/drawingml/2006/chartDrawing">
    <cdr:from>
      <cdr:x>0.3436</cdr:x>
      <cdr:y>0.5399</cdr:y>
    </cdr:from>
    <cdr:to>
      <cdr:x>0.39139</cdr:x>
      <cdr:y>0.57639</cdr:y>
    </cdr:to>
    <cdr:sp macro="" textlink="">
      <cdr:nvSpPr>
        <cdr:cNvPr id="8" name="CuadroTexto 1">
          <a:extLst xmlns:a="http://schemas.openxmlformats.org/drawingml/2006/main">
            <a:ext uri="{FF2B5EF4-FFF2-40B4-BE49-F238E27FC236}">
              <a16:creationId xmlns:a16="http://schemas.microsoft.com/office/drawing/2014/main" id="{F8F04F69-8974-A4AF-E463-AAFAA0E02406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015464" y="1961243"/>
          <a:ext cx="419403" cy="132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+12%**</a:t>
          </a:r>
        </a:p>
      </cdr:txBody>
    </cdr:sp>
  </cdr:relSizeAnchor>
  <cdr:relSizeAnchor xmlns:cdr="http://schemas.openxmlformats.org/drawingml/2006/chartDrawing">
    <cdr:from>
      <cdr:x>0.53868</cdr:x>
      <cdr:y>0.36523</cdr:y>
    </cdr:from>
    <cdr:to>
      <cdr:x>0.58646</cdr:x>
      <cdr:y>0.40171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F8F04F69-8974-A4AF-E463-AAFAA0E02406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727434" y="1326716"/>
          <a:ext cx="419316" cy="13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+13%**</a:t>
          </a:r>
        </a:p>
      </cdr:txBody>
    </cdr:sp>
  </cdr:relSizeAnchor>
  <cdr:relSizeAnchor xmlns:cdr="http://schemas.openxmlformats.org/drawingml/2006/chartDrawing">
    <cdr:from>
      <cdr:x>0.72752</cdr:x>
      <cdr:y>0.28141</cdr:y>
    </cdr:from>
    <cdr:to>
      <cdr:x>0.77531</cdr:x>
      <cdr:y>0.3179</cdr:y>
    </cdr:to>
    <cdr:sp macro="" textlink="">
      <cdr:nvSpPr>
        <cdr:cNvPr id="10" name="CuadroTexto 1">
          <a:extLst xmlns:a="http://schemas.openxmlformats.org/drawingml/2006/main">
            <a:ext uri="{FF2B5EF4-FFF2-40B4-BE49-F238E27FC236}">
              <a16:creationId xmlns:a16="http://schemas.microsoft.com/office/drawing/2014/main" id="{5D5FF622-3287-C078-F89D-EB1020612647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6384689" y="1022259"/>
          <a:ext cx="419404" cy="132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+10%**</a:t>
          </a:r>
        </a:p>
      </cdr:txBody>
    </cdr:sp>
  </cdr:relSizeAnchor>
  <cdr:relSizeAnchor xmlns:cdr="http://schemas.openxmlformats.org/drawingml/2006/chartDrawing">
    <cdr:from>
      <cdr:x>0.92011</cdr:x>
      <cdr:y>0.22368</cdr:y>
    </cdr:from>
    <cdr:to>
      <cdr:x>0.9679</cdr:x>
      <cdr:y>0.26017</cdr:y>
    </cdr:to>
    <cdr:sp macro="" textlink="">
      <cdr:nvSpPr>
        <cdr:cNvPr id="11" name="CuadroTexto 1">
          <a:extLst xmlns:a="http://schemas.openxmlformats.org/drawingml/2006/main">
            <a:ext uri="{FF2B5EF4-FFF2-40B4-BE49-F238E27FC236}">
              <a16:creationId xmlns:a16="http://schemas.microsoft.com/office/drawing/2014/main" id="{5D5FF622-3287-C078-F89D-EB1020612647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8074852" y="812527"/>
          <a:ext cx="419404" cy="132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+17%***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142012</xdr:colOff>
      <xdr:row>2</xdr:row>
      <xdr:rowOff>129309</xdr:rowOff>
    </xdr:from>
    <xdr:to>
      <xdr:col>10</xdr:col>
      <xdr:colOff>785092</xdr:colOff>
      <xdr:row>21</xdr:row>
      <xdr:rowOff>0</xdr:rowOff>
    </xdr:to>
    <xdr:graphicFrame macro="">
      <xdr:nvGraphicFramePr>
        <xdr:cNvPr id="2" name="Gráfico 7">
          <a:extLst>
            <a:ext uri="{FF2B5EF4-FFF2-40B4-BE49-F238E27FC236}">
              <a16:creationId xmlns:a16="http://schemas.microsoft.com/office/drawing/2014/main" id="{F5AC4C6B-7C13-4001-8F5C-D836E5B5B2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776114</xdr:colOff>
      <xdr:row>3</xdr:row>
      <xdr:rowOff>-1</xdr:rowOff>
    </xdr:from>
    <xdr:to>
      <xdr:col>2</xdr:col>
      <xdr:colOff>239890</xdr:colOff>
      <xdr:row>4</xdr:row>
      <xdr:rowOff>69643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8F5D5BA-C93B-6031-3599-CD72EA04F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55558" y="197555"/>
          <a:ext cx="1086554" cy="26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0.05321</cdr:x>
      <cdr:y>0.11683</cdr:y>
    </cdr:from>
    <cdr:to>
      <cdr:x>0.101</cdr:x>
      <cdr:y>0.18495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AA882983-ED91-AB3F-4939-3F8EBAB5D77A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66973" y="424412"/>
          <a:ext cx="419403" cy="247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+15%***</a:t>
          </a:r>
        </a:p>
      </cdr:txBody>
    </cdr:sp>
  </cdr:relSizeAnchor>
  <cdr:relSizeAnchor xmlns:cdr="http://schemas.openxmlformats.org/drawingml/2006/chartDrawing">
    <cdr:from>
      <cdr:x>0.24917</cdr:x>
      <cdr:y>0.52432</cdr:y>
    </cdr:from>
    <cdr:to>
      <cdr:x>0.29695</cdr:x>
      <cdr:y>0.56081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9E132DB9-6AF9-2425-B704-28119A963287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2186664" y="1904625"/>
          <a:ext cx="419316" cy="132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+39%***</a:t>
          </a:r>
        </a:p>
      </cdr:txBody>
    </cdr:sp>
  </cdr:relSizeAnchor>
  <cdr:relSizeAnchor xmlns:cdr="http://schemas.openxmlformats.org/drawingml/2006/chartDrawing">
    <cdr:from>
      <cdr:x>0.43938</cdr:x>
      <cdr:y>0.33357</cdr:y>
    </cdr:from>
    <cdr:to>
      <cdr:x>0.48717</cdr:x>
      <cdr:y>0.37006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9E132DB9-6AF9-2425-B704-28119A963287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855988" y="1211704"/>
          <a:ext cx="419403" cy="132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+29%***</a:t>
          </a:r>
        </a:p>
      </cdr:txBody>
    </cdr:sp>
  </cdr:relSizeAnchor>
  <cdr:relSizeAnchor xmlns:cdr="http://schemas.openxmlformats.org/drawingml/2006/chartDrawing">
    <cdr:from>
      <cdr:x>0.63136</cdr:x>
      <cdr:y>0.24004</cdr:y>
    </cdr:from>
    <cdr:to>
      <cdr:x>0.67915</cdr:x>
      <cdr:y>0.27653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03E65CA9-CB0F-8C40-0585-9E18A62C82A9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540752" y="871953"/>
          <a:ext cx="419403" cy="132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+33%***</a:t>
          </a:r>
        </a:p>
      </cdr:txBody>
    </cdr:sp>
  </cdr:relSizeAnchor>
  <cdr:relSizeAnchor xmlns:cdr="http://schemas.openxmlformats.org/drawingml/2006/chartDrawing">
    <cdr:from>
      <cdr:x>0.82474</cdr:x>
      <cdr:y>0.1784</cdr:y>
    </cdr:from>
    <cdr:to>
      <cdr:x>0.87253</cdr:x>
      <cdr:y>0.21488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03E65CA9-CB0F-8C40-0585-9E18A62C82A9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7237847" y="648052"/>
          <a:ext cx="419404" cy="13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+37%***</a:t>
          </a:r>
        </a:p>
      </cdr:txBody>
    </cdr:sp>
  </cdr:relSizeAnchor>
  <cdr:relSizeAnchor xmlns:cdr="http://schemas.openxmlformats.org/drawingml/2006/chartDrawing">
    <cdr:from>
      <cdr:x>0.1614</cdr:x>
      <cdr:y>0.14787</cdr:y>
    </cdr:from>
    <cdr:to>
      <cdr:x>0.20919</cdr:x>
      <cdr:y>0.18436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03E65CA9-CB0F-8C40-0585-9E18A62C82A9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1416475" y="537163"/>
          <a:ext cx="419403" cy="132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+4%</a:t>
          </a:r>
        </a:p>
      </cdr:txBody>
    </cdr:sp>
  </cdr:relSizeAnchor>
  <cdr:relSizeAnchor xmlns:cdr="http://schemas.openxmlformats.org/drawingml/2006/chartDrawing">
    <cdr:from>
      <cdr:x>0.3436</cdr:x>
      <cdr:y>0.5399</cdr:y>
    </cdr:from>
    <cdr:to>
      <cdr:x>0.39139</cdr:x>
      <cdr:y>0.57639</cdr:y>
    </cdr:to>
    <cdr:sp macro="" textlink="">
      <cdr:nvSpPr>
        <cdr:cNvPr id="8" name="CuadroTexto 1">
          <a:extLst xmlns:a="http://schemas.openxmlformats.org/drawingml/2006/main">
            <a:ext uri="{FF2B5EF4-FFF2-40B4-BE49-F238E27FC236}">
              <a16:creationId xmlns:a16="http://schemas.microsoft.com/office/drawing/2014/main" id="{F8F04F69-8974-A4AF-E463-AAFAA0E02406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015464" y="1961243"/>
          <a:ext cx="419403" cy="132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+12%**</a:t>
          </a:r>
        </a:p>
      </cdr:txBody>
    </cdr:sp>
  </cdr:relSizeAnchor>
  <cdr:relSizeAnchor xmlns:cdr="http://schemas.openxmlformats.org/drawingml/2006/chartDrawing">
    <cdr:from>
      <cdr:x>0.53868</cdr:x>
      <cdr:y>0.36523</cdr:y>
    </cdr:from>
    <cdr:to>
      <cdr:x>0.58646</cdr:x>
      <cdr:y>0.40171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F8F04F69-8974-A4AF-E463-AAFAA0E02406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727434" y="1326716"/>
          <a:ext cx="419316" cy="13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+13%**</a:t>
          </a:r>
        </a:p>
      </cdr:txBody>
    </cdr:sp>
  </cdr:relSizeAnchor>
  <cdr:relSizeAnchor xmlns:cdr="http://schemas.openxmlformats.org/drawingml/2006/chartDrawing">
    <cdr:from>
      <cdr:x>0.72752</cdr:x>
      <cdr:y>0.28141</cdr:y>
    </cdr:from>
    <cdr:to>
      <cdr:x>0.77531</cdr:x>
      <cdr:y>0.3179</cdr:y>
    </cdr:to>
    <cdr:sp macro="" textlink="">
      <cdr:nvSpPr>
        <cdr:cNvPr id="10" name="CuadroTexto 1">
          <a:extLst xmlns:a="http://schemas.openxmlformats.org/drawingml/2006/main">
            <a:ext uri="{FF2B5EF4-FFF2-40B4-BE49-F238E27FC236}">
              <a16:creationId xmlns:a16="http://schemas.microsoft.com/office/drawing/2014/main" id="{5D5FF622-3287-C078-F89D-EB1020612647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6384689" y="1022259"/>
          <a:ext cx="419404" cy="132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+10%**</a:t>
          </a:r>
        </a:p>
      </cdr:txBody>
    </cdr:sp>
  </cdr:relSizeAnchor>
  <cdr:relSizeAnchor xmlns:cdr="http://schemas.openxmlformats.org/drawingml/2006/chartDrawing">
    <cdr:from>
      <cdr:x>0.92011</cdr:x>
      <cdr:y>0.22368</cdr:y>
    </cdr:from>
    <cdr:to>
      <cdr:x>0.9679</cdr:x>
      <cdr:y>0.26017</cdr:y>
    </cdr:to>
    <cdr:sp macro="" textlink="">
      <cdr:nvSpPr>
        <cdr:cNvPr id="11" name="CuadroTexto 1">
          <a:extLst xmlns:a="http://schemas.openxmlformats.org/drawingml/2006/main">
            <a:ext uri="{FF2B5EF4-FFF2-40B4-BE49-F238E27FC236}">
              <a16:creationId xmlns:a16="http://schemas.microsoft.com/office/drawing/2014/main" id="{5D5FF622-3287-C078-F89D-EB1020612647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8074852" y="812527"/>
          <a:ext cx="419404" cy="132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+17%***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102694</xdr:colOff>
      <xdr:row>2</xdr:row>
      <xdr:rowOff>95251</xdr:rowOff>
    </xdr:from>
    <xdr:to>
      <xdr:col>11</xdr:col>
      <xdr:colOff>0</xdr:colOff>
      <xdr:row>19</xdr:row>
      <xdr:rowOff>169333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9DFE391-229B-49D6-A8D4-B6C0772B1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124239</xdr:colOff>
      <xdr:row>2</xdr:row>
      <xdr:rowOff>182217</xdr:rowOff>
    </xdr:from>
    <xdr:to>
      <xdr:col>2</xdr:col>
      <xdr:colOff>459627</xdr:colOff>
      <xdr:row>4</xdr:row>
      <xdr:rowOff>84540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A6FD64-A7C4-42A9-BA25-AEFB29792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094609" y="182217"/>
          <a:ext cx="1147082" cy="306239"/>
        </a:xfrm>
        <a:prstGeom prst="rect">
          <a:avLst/>
        </a:prstGeom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0.09005</cdr:x>
      <cdr:y>0.28232</cdr:y>
    </cdr:from>
    <cdr:to>
      <cdr:x>0.13784</cdr:x>
      <cdr:y>0.33825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AA882983-ED91-AB3F-4939-3F8EBAB5D77A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794474" y="1080619"/>
          <a:ext cx="421631" cy="214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+35%***</a:t>
          </a:r>
        </a:p>
      </cdr:txBody>
    </cdr:sp>
  </cdr:relSizeAnchor>
  <cdr:relSizeAnchor xmlns:cdr="http://schemas.openxmlformats.org/drawingml/2006/chartDrawing">
    <cdr:from>
      <cdr:x>0.26763</cdr:x>
      <cdr:y>0.15374</cdr:y>
    </cdr:from>
    <cdr:to>
      <cdr:x>0.31541</cdr:x>
      <cdr:y>0.19023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9E132DB9-6AF9-2425-B704-28119A963287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2356032" y="628224"/>
          <a:ext cx="420616" cy="149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+17%***</a:t>
          </a:r>
        </a:p>
      </cdr:txBody>
    </cdr:sp>
  </cdr:relSizeAnchor>
  <cdr:relSizeAnchor xmlns:cdr="http://schemas.openxmlformats.org/drawingml/2006/chartDrawing">
    <cdr:from>
      <cdr:x>0.44219</cdr:x>
      <cdr:y>0.23462</cdr:y>
    </cdr:from>
    <cdr:to>
      <cdr:x>0.48998</cdr:x>
      <cdr:y>0.2746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9E132DB9-6AF9-2425-B704-28119A963287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892645" y="958702"/>
          <a:ext cx="420704" cy="163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+23%***</a:t>
          </a:r>
        </a:p>
      </cdr:txBody>
    </cdr:sp>
  </cdr:relSizeAnchor>
  <cdr:relSizeAnchor xmlns:cdr="http://schemas.openxmlformats.org/drawingml/2006/chartDrawing">
    <cdr:from>
      <cdr:x>0.65692</cdr:x>
      <cdr:y>0.57402</cdr:y>
    </cdr:from>
    <cdr:to>
      <cdr:x>0.70471</cdr:x>
      <cdr:y>0.6105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03E65CA9-CB0F-8C40-0585-9E18A62C82A9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809438" y="2321588"/>
          <a:ext cx="422630" cy="147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+6%</a:t>
          </a:r>
        </a:p>
      </cdr:txBody>
    </cdr:sp>
  </cdr:relSizeAnchor>
  <cdr:relSizeAnchor xmlns:cdr="http://schemas.openxmlformats.org/drawingml/2006/chartDrawing">
    <cdr:from>
      <cdr:x>0.18938</cdr:x>
      <cdr:y>0.3261</cdr:y>
    </cdr:from>
    <cdr:to>
      <cdr:x>0.23717</cdr:x>
      <cdr:y>0.35875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03E65CA9-CB0F-8C40-0585-9E18A62C82A9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1667129" y="1332505"/>
          <a:ext cx="420704" cy="133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+4%</a:t>
          </a:r>
        </a:p>
      </cdr:txBody>
    </cdr:sp>
  </cdr:relSizeAnchor>
  <cdr:relSizeAnchor xmlns:cdr="http://schemas.openxmlformats.org/drawingml/2006/chartDrawing">
    <cdr:from>
      <cdr:x>0.35392</cdr:x>
      <cdr:y>0.17018</cdr:y>
    </cdr:from>
    <cdr:to>
      <cdr:x>0.40171</cdr:x>
      <cdr:y>0.20667</cdr:y>
    </cdr:to>
    <cdr:sp macro="" textlink="">
      <cdr:nvSpPr>
        <cdr:cNvPr id="8" name="CuadroTexto 1">
          <a:extLst xmlns:a="http://schemas.openxmlformats.org/drawingml/2006/main">
            <a:ext uri="{FF2B5EF4-FFF2-40B4-BE49-F238E27FC236}">
              <a16:creationId xmlns:a16="http://schemas.microsoft.com/office/drawing/2014/main" id="{F8F04F69-8974-A4AF-E463-AAFAA0E02406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115639" y="695377"/>
          <a:ext cx="420704" cy="149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+10%***</a:t>
          </a:r>
        </a:p>
      </cdr:txBody>
    </cdr:sp>
  </cdr:relSizeAnchor>
  <cdr:relSizeAnchor xmlns:cdr="http://schemas.openxmlformats.org/drawingml/2006/chartDrawing">
    <cdr:from>
      <cdr:x>0.52816</cdr:x>
      <cdr:y>0.25432</cdr:y>
    </cdr:from>
    <cdr:to>
      <cdr:x>0.57594</cdr:x>
      <cdr:y>0.2908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F8F04F69-8974-A4AF-E463-AAFAA0E02406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649470" y="1039225"/>
          <a:ext cx="420616" cy="149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+10%*</a:t>
          </a:r>
        </a:p>
      </cdr:txBody>
    </cdr:sp>
  </cdr:relSizeAnchor>
  <cdr:relSizeAnchor xmlns:cdr="http://schemas.openxmlformats.org/drawingml/2006/chartDrawing">
    <cdr:from>
      <cdr:x>0.73883</cdr:x>
      <cdr:y>0.57818</cdr:y>
    </cdr:from>
    <cdr:to>
      <cdr:x>0.78662</cdr:x>
      <cdr:y>0.61467</cdr:y>
    </cdr:to>
    <cdr:sp macro="" textlink="">
      <cdr:nvSpPr>
        <cdr:cNvPr id="11" name="CuadroTexto 1">
          <a:extLst xmlns:a="http://schemas.openxmlformats.org/drawingml/2006/main">
            <a:ext uri="{FF2B5EF4-FFF2-40B4-BE49-F238E27FC236}">
              <a16:creationId xmlns:a16="http://schemas.microsoft.com/office/drawing/2014/main" id="{5D5FF622-3287-C078-F89D-EB1020612647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6533856" y="2338413"/>
          <a:ext cx="422630" cy="147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+0%</a:t>
          </a:r>
        </a:p>
      </cdr:txBody>
    </cdr:sp>
  </cdr:relSizeAnchor>
  <cdr:relSizeAnchor xmlns:cdr="http://schemas.openxmlformats.org/drawingml/2006/chartDrawing">
    <cdr:from>
      <cdr:x>0.82215</cdr:x>
      <cdr:y>0.28554</cdr:y>
    </cdr:from>
    <cdr:to>
      <cdr:x>0.86994</cdr:x>
      <cdr:y>0.32203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94000BBA-C818-3A6A-7548-B3F642B60AEB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7270681" y="1154842"/>
          <a:ext cx="422630" cy="1475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-24%***</a:t>
          </a:r>
        </a:p>
      </cdr:txBody>
    </cdr:sp>
  </cdr:relSizeAnchor>
  <cdr:relSizeAnchor xmlns:cdr="http://schemas.openxmlformats.org/drawingml/2006/chartDrawing">
    <cdr:from>
      <cdr:x>0.91615</cdr:x>
      <cdr:y>0.32788</cdr:y>
    </cdr:from>
    <cdr:to>
      <cdr:x>0.96394</cdr:x>
      <cdr:y>0.36209</cdr:y>
    </cdr:to>
    <cdr:sp macro="" textlink="">
      <cdr:nvSpPr>
        <cdr:cNvPr id="10" name="CuadroTexto 1">
          <a:extLst xmlns:a="http://schemas.openxmlformats.org/drawingml/2006/main">
            <a:ext uri="{FF2B5EF4-FFF2-40B4-BE49-F238E27FC236}">
              <a16:creationId xmlns:a16="http://schemas.microsoft.com/office/drawing/2014/main" id="{94000BBA-C818-3A6A-7548-B3F642B60AEB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8082818" y="1255006"/>
          <a:ext cx="421631" cy="130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+6%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102694</xdr:colOff>
      <xdr:row>2</xdr:row>
      <xdr:rowOff>95251</xdr:rowOff>
    </xdr:from>
    <xdr:to>
      <xdr:col>11</xdr:col>
      <xdr:colOff>0</xdr:colOff>
      <xdr:row>19</xdr:row>
      <xdr:rowOff>169333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0D2782F-5061-40DA-8392-7D5127DE4B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67236</xdr:colOff>
      <xdr:row>2</xdr:row>
      <xdr:rowOff>179295</xdr:rowOff>
    </xdr:from>
    <xdr:to>
      <xdr:col>2</xdr:col>
      <xdr:colOff>339496</xdr:colOff>
      <xdr:row>4</xdr:row>
      <xdr:rowOff>58023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A3709FD2-596E-4007-8241-3C0097288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7118" y="179295"/>
          <a:ext cx="1086554" cy="26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0.09005</cdr:x>
      <cdr:y>0.28232</cdr:y>
    </cdr:from>
    <cdr:to>
      <cdr:x>0.13784</cdr:x>
      <cdr:y>0.33825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AA882983-ED91-AB3F-4939-3F8EBAB5D77A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794474" y="1080619"/>
          <a:ext cx="421631" cy="214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+35%***</a:t>
          </a:r>
        </a:p>
      </cdr:txBody>
    </cdr:sp>
  </cdr:relSizeAnchor>
  <cdr:relSizeAnchor xmlns:cdr="http://schemas.openxmlformats.org/drawingml/2006/chartDrawing">
    <cdr:from>
      <cdr:x>0.26763</cdr:x>
      <cdr:y>0.15374</cdr:y>
    </cdr:from>
    <cdr:to>
      <cdr:x>0.31541</cdr:x>
      <cdr:y>0.19023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9E132DB9-6AF9-2425-B704-28119A963287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2356032" y="628224"/>
          <a:ext cx="420616" cy="149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+17%***</a:t>
          </a:r>
        </a:p>
      </cdr:txBody>
    </cdr:sp>
  </cdr:relSizeAnchor>
  <cdr:relSizeAnchor xmlns:cdr="http://schemas.openxmlformats.org/drawingml/2006/chartDrawing">
    <cdr:from>
      <cdr:x>0.44219</cdr:x>
      <cdr:y>0.23462</cdr:y>
    </cdr:from>
    <cdr:to>
      <cdr:x>0.48998</cdr:x>
      <cdr:y>0.2746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9E132DB9-6AF9-2425-B704-28119A963287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892645" y="958702"/>
          <a:ext cx="420704" cy="163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+23%***</a:t>
          </a:r>
        </a:p>
      </cdr:txBody>
    </cdr:sp>
  </cdr:relSizeAnchor>
  <cdr:relSizeAnchor xmlns:cdr="http://schemas.openxmlformats.org/drawingml/2006/chartDrawing">
    <cdr:from>
      <cdr:x>0.65692</cdr:x>
      <cdr:y>0.57402</cdr:y>
    </cdr:from>
    <cdr:to>
      <cdr:x>0.70471</cdr:x>
      <cdr:y>0.6105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03E65CA9-CB0F-8C40-0585-9E18A62C82A9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809438" y="2321588"/>
          <a:ext cx="422630" cy="147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+6%</a:t>
          </a:r>
        </a:p>
      </cdr:txBody>
    </cdr:sp>
  </cdr:relSizeAnchor>
  <cdr:relSizeAnchor xmlns:cdr="http://schemas.openxmlformats.org/drawingml/2006/chartDrawing">
    <cdr:from>
      <cdr:x>0.18938</cdr:x>
      <cdr:y>0.3261</cdr:y>
    </cdr:from>
    <cdr:to>
      <cdr:x>0.23717</cdr:x>
      <cdr:y>0.35875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03E65CA9-CB0F-8C40-0585-9E18A62C82A9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1667129" y="1332505"/>
          <a:ext cx="420704" cy="133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+4%</a:t>
          </a:r>
        </a:p>
      </cdr:txBody>
    </cdr:sp>
  </cdr:relSizeAnchor>
  <cdr:relSizeAnchor xmlns:cdr="http://schemas.openxmlformats.org/drawingml/2006/chartDrawing">
    <cdr:from>
      <cdr:x>0.35392</cdr:x>
      <cdr:y>0.17018</cdr:y>
    </cdr:from>
    <cdr:to>
      <cdr:x>0.40171</cdr:x>
      <cdr:y>0.20667</cdr:y>
    </cdr:to>
    <cdr:sp macro="" textlink="">
      <cdr:nvSpPr>
        <cdr:cNvPr id="8" name="CuadroTexto 1">
          <a:extLst xmlns:a="http://schemas.openxmlformats.org/drawingml/2006/main">
            <a:ext uri="{FF2B5EF4-FFF2-40B4-BE49-F238E27FC236}">
              <a16:creationId xmlns:a16="http://schemas.microsoft.com/office/drawing/2014/main" id="{F8F04F69-8974-A4AF-E463-AAFAA0E02406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115639" y="695377"/>
          <a:ext cx="420704" cy="149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+10%***</a:t>
          </a:r>
        </a:p>
      </cdr:txBody>
    </cdr:sp>
  </cdr:relSizeAnchor>
  <cdr:relSizeAnchor xmlns:cdr="http://schemas.openxmlformats.org/drawingml/2006/chartDrawing">
    <cdr:from>
      <cdr:x>0.52816</cdr:x>
      <cdr:y>0.25432</cdr:y>
    </cdr:from>
    <cdr:to>
      <cdr:x>0.57594</cdr:x>
      <cdr:y>0.2908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F8F04F69-8974-A4AF-E463-AAFAA0E02406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649470" y="1039225"/>
          <a:ext cx="420616" cy="149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+10%*</a:t>
          </a:r>
        </a:p>
      </cdr:txBody>
    </cdr:sp>
  </cdr:relSizeAnchor>
  <cdr:relSizeAnchor xmlns:cdr="http://schemas.openxmlformats.org/drawingml/2006/chartDrawing">
    <cdr:from>
      <cdr:x>0.73883</cdr:x>
      <cdr:y>0.57818</cdr:y>
    </cdr:from>
    <cdr:to>
      <cdr:x>0.78662</cdr:x>
      <cdr:y>0.61467</cdr:y>
    </cdr:to>
    <cdr:sp macro="" textlink="">
      <cdr:nvSpPr>
        <cdr:cNvPr id="11" name="CuadroTexto 1">
          <a:extLst xmlns:a="http://schemas.openxmlformats.org/drawingml/2006/main">
            <a:ext uri="{FF2B5EF4-FFF2-40B4-BE49-F238E27FC236}">
              <a16:creationId xmlns:a16="http://schemas.microsoft.com/office/drawing/2014/main" id="{5D5FF622-3287-C078-F89D-EB1020612647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6533856" y="2338413"/>
          <a:ext cx="422630" cy="147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+0%</a:t>
          </a:r>
        </a:p>
      </cdr:txBody>
    </cdr:sp>
  </cdr:relSizeAnchor>
  <cdr:relSizeAnchor xmlns:cdr="http://schemas.openxmlformats.org/drawingml/2006/chartDrawing">
    <cdr:from>
      <cdr:x>0.82215</cdr:x>
      <cdr:y>0.28554</cdr:y>
    </cdr:from>
    <cdr:to>
      <cdr:x>0.86994</cdr:x>
      <cdr:y>0.32203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94000BBA-C818-3A6A-7548-B3F642B60AEB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7270681" y="1154842"/>
          <a:ext cx="422630" cy="1475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-24%***</a:t>
          </a:r>
        </a:p>
      </cdr:txBody>
    </cdr:sp>
  </cdr:relSizeAnchor>
  <cdr:relSizeAnchor xmlns:cdr="http://schemas.openxmlformats.org/drawingml/2006/chartDrawing">
    <cdr:from>
      <cdr:x>0.91615</cdr:x>
      <cdr:y>0.32788</cdr:y>
    </cdr:from>
    <cdr:to>
      <cdr:x>0.96394</cdr:x>
      <cdr:y>0.36209</cdr:y>
    </cdr:to>
    <cdr:sp macro="" textlink="">
      <cdr:nvSpPr>
        <cdr:cNvPr id="10" name="CuadroTexto 1">
          <a:extLst xmlns:a="http://schemas.openxmlformats.org/drawingml/2006/main">
            <a:ext uri="{FF2B5EF4-FFF2-40B4-BE49-F238E27FC236}">
              <a16:creationId xmlns:a16="http://schemas.microsoft.com/office/drawing/2014/main" id="{94000BBA-C818-3A6A-7548-B3F642B60AEB}"/>
            </a:ext>
          </a:extLst>
        </cdr:cNvPr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8082818" y="1255006"/>
          <a:ext cx="421631" cy="130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 b="1" i="0">
              <a:latin typeface="Arial Narrow" panose="020B0604020202020204" pitchFamily="34" charset="0"/>
              <a:cs typeface="Arial Narrow" panose="020B0604020202020204" pitchFamily="34" charset="0"/>
            </a:rPr>
            <a:t>+6%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lgbti-rct2023" TargetMode="External"/><Relationship Id="rId1" Type="http://schemas.openxmlformats.org/officeDocument/2006/relationships/hyperlink" Target="http://oe.cd/lgbti-rct2023-fr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7DDB-F1F9-45A9-8480-28C27F49E66A}">
  <sheetPr>
    <pageSetUpPr fitToPage="1"/>
  </sheetPr>
  <dimension ref="A12:D32"/>
  <sheetViews>
    <sheetView tabSelected="1" zoomScale="85" zoomScaleNormal="8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sqref="A1:D32"/>
    </sheetView>
  </sheetViews>
  <sheetFormatPr defaultRowHeight="15.5" x14ac:dyDescent="0.35"/>
  <cols>
    <col min="2" max="2" width="100.83203125" customWidth="1"/>
    <col min="4" max="4" width="101.08203125" customWidth="1"/>
  </cols>
  <sheetData>
    <row r="12" spans="1:4" s="25" customFormat="1" ht="33" customHeight="1" x14ac:dyDescent="0.35">
      <c r="A12" s="28" t="str">
        <f>'1.A.Attitude-FR'!A1</f>
        <v>Graphique 1. En l’absence d’intervention de SOS homophobie, l’ouverture des élèves à l’inclusion LGBTI+ est limitée, et plus forte chez les filles et chez les élèves issus d’établissements favorisés</v>
      </c>
      <c r="B12" s="28"/>
      <c r="C12" s="28" t="str">
        <f>'1.A.Attitude-EN'!A1</f>
        <v>Figure 1. Without SOS homophobie’s involvement, student receptiveness to LGBTI+ inclusion is limited, and higher among girls and students from privileged schools</v>
      </c>
      <c r="D12" s="28"/>
    </row>
    <row r="13" spans="1:4" s="25" customFormat="1" ht="33" customHeight="1" x14ac:dyDescent="0.35">
      <c r="B13" s="26" t="str">
        <f>'1.A.Attitude-FR'!A2</f>
        <v>Partie A : Part des élèves présentant une attitude favorable à l’égard des personnes LGBTI+</v>
      </c>
      <c r="D13" s="26" t="str">
        <f>'1.A.Attitude-EN'!A2</f>
        <v>Part A: Share of students with positive attitudes towards LGBTI+ people</v>
      </c>
    </row>
    <row r="14" spans="1:4" s="25" customFormat="1" ht="33" customHeight="1" x14ac:dyDescent="0.35">
      <c r="B14" s="26" t="str">
        <f>'1.B.Compréhension-FR'!A2</f>
        <v>Partie B : Part des élèves comprenant ce qu’être LGBTI+ signifie et les conséquences du harcèlement anti-LGBTI+</v>
      </c>
      <c r="D14" s="26" t="str">
        <f>'1.B.Compréhension-EN'!A2</f>
        <v>Part B: Share of students who understand what it means to be LGBTI+ and the consequences of anti-LGBTI+ harassment</v>
      </c>
    </row>
    <row r="15" spans="1:4" s="25" customFormat="1" x14ac:dyDescent="0.35"/>
    <row r="16" spans="1:4" s="25" customFormat="1" ht="33" customHeight="1" x14ac:dyDescent="0.35">
      <c r="A16" s="29" t="str">
        <f>'2.LGB-T-FR'!A1</f>
        <v>Graphique 2. Les personnes transgenres sont moins bien acceptées que les personnes homosexuelles ou bisexuelles en l’absence d’intervention</v>
      </c>
      <c r="B16" s="29"/>
      <c r="C16" s="29" t="str">
        <f>'2.LGB-T-EN'!A1</f>
        <v>Figure 2. Without intervention, transgender individuals are less accepted than homosexual or bisexual individuals</v>
      </c>
      <c r="D16" s="29"/>
    </row>
    <row r="17" spans="1:4" s="25" customFormat="1" ht="33" customHeight="1" x14ac:dyDescent="0.35">
      <c r="B17" s="25" t="str">
        <f>'2.LGB-T-FR'!A2</f>
        <v>Différence entre la part des élèves ouverts à l’inclusion des personnes homosexuelles ou bisexuelles et la part des élèves ouverts à l’inclusion des personnes transgenres</v>
      </c>
      <c r="D17" s="25" t="str">
        <f>'2.LGB-T-EN'!A2</f>
        <v>Difference between the share of students receptive to the inclusion of homosexual or bisexual individuals and the share of students receptive to the inclusion of transgender individuals</v>
      </c>
    </row>
    <row r="18" spans="1:4" s="25" customFormat="1" x14ac:dyDescent="0.35"/>
    <row r="19" spans="1:4" s="25" customFormat="1" ht="33" customHeight="1" x14ac:dyDescent="0.35">
      <c r="A19" s="29" t="str">
        <f>'3-ATE1-FR'!A1</f>
        <v>Graphique 3. L’impact positif de l’intervention de SOS homophobie prévaut dans les collèges comme dans les lycées, et persiste trois mois après l’intervention</v>
      </c>
      <c r="B19" s="29"/>
      <c r="C19" s="29" t="str">
        <f>'3-ATE1-EN'!A1</f>
        <v>Figure 3. The positive impact of SOS homophobie's involvement applies to both lower and upper secondary schools, and continues three months after the session</v>
      </c>
      <c r="D19" s="29"/>
    </row>
    <row r="20" spans="1:4" s="25" customFormat="1" ht="33" customHeight="1" x14ac:dyDescent="0.35">
      <c r="B20" s="25" t="str">
        <f>'3-ATE1-FR'!A2</f>
        <v>Différence dans la part des élèves bienveillants à l’égard des personnes LGBTI+, selon qu’ils ont été exposés (groupe de traitement) ou non (groupe de contrôle) à l’intervention de SOS homophobie</v>
      </c>
      <c r="D20" s="25" t="str">
        <f>'3-ATE1-EN'!A2</f>
        <v>Difference in the share of students who are kind to LGBTI+ people, based on whether they were exposed (treatment group) or not (control group) to SOS homophobie's involvement</v>
      </c>
    </row>
    <row r="21" spans="1:4" s="25" customFormat="1" x14ac:dyDescent="0.35"/>
    <row r="22" spans="1:4" s="25" customFormat="1" ht="33" customHeight="1" x14ac:dyDescent="0.35">
      <c r="A22" s="29" t="str">
        <f>'4.ATE3bis-FR'!A1</f>
        <v>Graphique 4. L’intervention de SOS homophobie révèle aux collégiens ainsi qu’aux lycéens à l’origine sociale modeste une norme de classe plus négative que ce qu’ils anticipaient</v>
      </c>
      <c r="B22" s="29"/>
      <c r="C22" s="29" t="str">
        <f>'4.ATE3bis-EN'!A1</f>
        <v>Figure 4. SOS homophobie's session reveals a more negative class norm than expected to lower secondary school students and to upper secondary school students from modest social backgrounds</v>
      </c>
      <c r="D22" s="29"/>
    </row>
    <row r="23" spans="1:4" s="25" customFormat="1" ht="33" customHeight="1" x14ac:dyDescent="0.35">
      <c r="B23" s="25" t="str">
        <f>'4.ATE3bis-FR'!A2</f>
        <v>Différence dans la part des élèves qui considèrent leur classe comme bienveillante à l’égard des personnes LGBTI+ selon qu’ils ont été exposés (groupe de traitement) ou non (groupe de contrôle) à l’intervention de SOS homophobie</v>
      </c>
      <c r="D23" s="25" t="str">
        <f>'4.ATE3bis-EN'!A2</f>
        <v>Difference in the share of pupils who consider their class to be LGBTI+ friendly based on whether they were exposed (treatment group) to SOS homophobie's intervention or not (control group)</v>
      </c>
    </row>
    <row r="24" spans="1:4" s="25" customFormat="1" ht="33" customHeight="1" x14ac:dyDescent="0.35"/>
    <row r="25" spans="1:4" s="25" customFormat="1" ht="33" customHeight="1" x14ac:dyDescent="0.35">
      <c r="A25" s="29" t="str">
        <f>'A1-sexeNaissance-FR'!A1</f>
        <v>Graphique A1. Les personnes LGBTI+ dont le sexe à la naissance est masculin sont plus négativement perçues que les autres en l’absence d’intervention</v>
      </c>
      <c r="B25" s="29"/>
      <c r="C25" s="29" t="str">
        <f>'A1-sexeNaissance-EN'!A1</f>
        <v>Figure A1. In the absence of intervention, there is a more negative perception of LGBTI+ people who were assigned male at birth than other groups</v>
      </c>
      <c r="D25" s="29"/>
    </row>
    <row r="26" spans="1:4" s="25" customFormat="1" ht="50.5" customHeight="1" x14ac:dyDescent="0.35">
      <c r="B26" s="25" t="str">
        <f>'A1-sexeNaissance-FR'!A2</f>
        <v>Variation de la part des élèves ouverts à l’inclusion des personnes LGBTI+, selon que ces personnes LGBTI+ sont de sexe féminin à la naissance (femmes homosexuelles ou bisexuelles et hommes transgenres) ou de sexe masculin à la naissance (hommes homosexuels ou bisexuels et femmes transgenres)</v>
      </c>
      <c r="D26" s="25" t="str">
        <f>'A1-sexeNaissance-EN'!A2</f>
        <v>Variation in the share of students who are receptive to the inclusion of LGBTI+ people, depending on whether the said LGBTI+ people were assigned female at birth (homosexual or bisexual women and transgender men) or male at birth (homosexual or bisexual men and transgender women)</v>
      </c>
    </row>
    <row r="27" spans="1:4" s="25" customFormat="1" x14ac:dyDescent="0.35"/>
    <row r="28" spans="1:4" s="25" customFormat="1" ht="33" customHeight="1" x14ac:dyDescent="0.35">
      <c r="A28" s="29" t="str">
        <f>'A2-ATE2-FR'!A1</f>
        <v>Graphique A2. Zoom sur l’impact positif de l’intervention de SOS homophobie dans les lycées</v>
      </c>
      <c r="B28" s="29"/>
      <c r="C28" s="29" t="str">
        <f>'A2-ATE2-EN'!A1</f>
        <v>Figure A2. Focus on the positive impact of SOS homophobie's involvement in upper secondary schools</v>
      </c>
      <c r="D28" s="29"/>
    </row>
    <row r="29" spans="1:4" s="25" customFormat="1" ht="33" customHeight="1" x14ac:dyDescent="0.35">
      <c r="B29" s="25" t="str">
        <f>'A2-ATE2-FR'!A2</f>
        <v>Différence dans la part des lycéens ouverts à l’inclusion LGBTI+, selon qu’ils ont été exposés (groupe de traitement) ou non (groupe de contrôle) à l’intervention de SOS homophobie</v>
      </c>
      <c r="D29" s="25" t="str">
        <f>'A2-ATE2-EN'!A2</f>
        <v>Difference in the proportion of upper secondary school students receptive to LGBTI+ inclusion, depending on whether they attended a session by SOS homophobie (treatment group) or not (control group)</v>
      </c>
    </row>
    <row r="32" spans="1:4" ht="15.5" customHeight="1" x14ac:dyDescent="0.35">
      <c r="A32" s="27" t="s">
        <v>159</v>
      </c>
      <c r="B32" s="27"/>
      <c r="C32" s="27" t="s">
        <v>160</v>
      </c>
      <c r="D32" s="27"/>
    </row>
  </sheetData>
  <mergeCells count="14">
    <mergeCell ref="A32:B32"/>
    <mergeCell ref="C32:D32"/>
    <mergeCell ref="C12:D12"/>
    <mergeCell ref="C16:D16"/>
    <mergeCell ref="C19:D19"/>
    <mergeCell ref="C22:D22"/>
    <mergeCell ref="C25:D25"/>
    <mergeCell ref="C28:D28"/>
    <mergeCell ref="A12:B12"/>
    <mergeCell ref="A16:B16"/>
    <mergeCell ref="A19:B19"/>
    <mergeCell ref="A22:B22"/>
    <mergeCell ref="A25:B25"/>
    <mergeCell ref="A28:B28"/>
  </mergeCells>
  <hyperlinks>
    <hyperlink ref="A32" r:id="rId1" xr:uid="{ECBA4648-10BB-403F-80D4-04A7AFCA5AFF}"/>
    <hyperlink ref="C32" r:id="rId2" xr:uid="{CBF9C2BC-2923-4A55-8657-4EBE57CC61E1}"/>
    <hyperlink ref="B13" location="'1.A.Attitude-FR'!A1" display="'1.A.Attitude-FR'!A1" xr:uid="{91702E9A-D5BB-40DC-B3BB-7D30573CC8F6}"/>
    <hyperlink ref="D13" location="'1.A.Attitude-EN'!A1" display="'1.A.Attitude-EN'!A1" xr:uid="{02465A41-83FE-4E1F-B006-201BF7D66A75}"/>
    <hyperlink ref="B14" location="'1.B.Compréhension-FR'!A1" display="'1.B.Compréhension-FR'!A1" xr:uid="{4ADB2FB7-356B-45D6-9C3C-AB4A8D406F47}"/>
    <hyperlink ref="D14" location="'2.LGB-T-EN'!A1" display="'2.LGB-T-EN'!A1" xr:uid="{CE3C14DF-E0FB-4451-848A-58FB2F760B42}"/>
    <hyperlink ref="A16:B16" location="'2.LGB-T-FR'!A1" display="'2.LGB-T-FR'!A1" xr:uid="{F7820F37-050B-439C-8925-31F151C0A967}"/>
    <hyperlink ref="C16:D16" location="'2.LGB-T-EN'!A1" display="'2.LGB-T-EN'!A1" xr:uid="{4B79ACF7-C360-495A-B438-1A6FDA4266F4}"/>
    <hyperlink ref="A19:B19" location="'3-ATE1-FR'!A1" display="'3-ATE1-FR'!A1" xr:uid="{51189B39-3877-41AB-894D-4D0548651F3E}"/>
    <hyperlink ref="C19:D19" location="'3-ATE1-EN'!A1" display="'3-ATE1-EN'!A1" xr:uid="{0C8153BA-1173-4247-A5C9-DD40484A402B}"/>
    <hyperlink ref="A22:B22" location="'4.ATE3bis-FR'!A1" display="'4.ATE3bis-FR'!A1" xr:uid="{26CA9DFE-A817-49F0-B4A5-A962F8A11DFE}"/>
    <hyperlink ref="C22:D22" location="'4.ATE3bis-EN'!A1" display="'4.ATE3bis-EN'!A1" xr:uid="{51529194-5ADF-465B-A3C1-E458A7C4ED12}"/>
    <hyperlink ref="A25:B25" location="'A1-sexeNaissance-FR'!A1" display="'A1-sexeNaissance-FR'!A1" xr:uid="{BA397B42-0471-4F69-875F-8029CC0BCD18}"/>
    <hyperlink ref="C25:D25" location="'A1-sexeNaissance-EN'!A1" display="'A1-sexeNaissance-EN'!A1" xr:uid="{1B52D8B6-54DD-45D6-94A5-B80C9D8FEBDC}"/>
    <hyperlink ref="C28:D28" location="'A2-ATE2-EN'!A1" display="'A2-ATE2-EN'!A1" xr:uid="{F163DB7C-FC8F-4FE8-B2E5-920F43A6B1B6}"/>
    <hyperlink ref="A28:B28" location="'A2-ATE2-FR'!A1" display="'A2-ATE2-FR'!A1" xr:uid="{C732AD26-E47C-4AD1-8100-CF6AA7F75A4B}"/>
  </hyperlinks>
  <pageMargins left="0.70866141732283472" right="0.70866141732283472" top="0.74803149606299213" bottom="0.74803149606299213" header="0.31496062992125984" footer="0.31496062992125984"/>
  <pageSetup paperSize="9" scale="55" orientation="landscape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06111-DA3A-44AD-A873-877DFA05FF4A}">
  <dimension ref="A1:AD17"/>
  <sheetViews>
    <sheetView zoomScale="70" zoomScaleNormal="70" workbookViewId="0"/>
  </sheetViews>
  <sheetFormatPr defaultColWidth="10.6640625" defaultRowHeight="15.5" x14ac:dyDescent="0.35"/>
  <cols>
    <col min="14" max="14" width="8.75" bestFit="1" customWidth="1"/>
    <col min="15" max="15" width="21.83203125" bestFit="1" customWidth="1"/>
    <col min="19" max="19" width="22.5" bestFit="1" customWidth="1"/>
    <col min="26" max="27" width="11.4140625" customWidth="1"/>
  </cols>
  <sheetData>
    <row r="1" spans="1:30" x14ac:dyDescent="0.35">
      <c r="A1" s="21" t="s">
        <v>151</v>
      </c>
    </row>
    <row r="2" spans="1:30" x14ac:dyDescent="0.35">
      <c r="A2" t="s">
        <v>152</v>
      </c>
    </row>
    <row r="3" spans="1:30" x14ac:dyDescent="0.35">
      <c r="P3" t="s">
        <v>40</v>
      </c>
      <c r="Q3" t="s">
        <v>41</v>
      </c>
      <c r="R3" t="s">
        <v>42</v>
      </c>
      <c r="S3" t="s">
        <v>43</v>
      </c>
      <c r="T3" t="s">
        <v>44</v>
      </c>
      <c r="U3" t="s">
        <v>45</v>
      </c>
      <c r="V3" t="s">
        <v>50</v>
      </c>
      <c r="W3" t="s">
        <v>51</v>
      </c>
      <c r="X3" t="s">
        <v>52</v>
      </c>
      <c r="Y3" t="s">
        <v>53</v>
      </c>
      <c r="Z3" t="s">
        <v>79</v>
      </c>
      <c r="AA3" t="s">
        <v>64</v>
      </c>
    </row>
    <row r="4" spans="1:30" ht="16" customHeight="1" x14ac:dyDescent="0.35">
      <c r="N4" s="34" t="s">
        <v>29</v>
      </c>
    </row>
    <row r="5" spans="1:30" ht="16" customHeight="1" x14ac:dyDescent="0.35">
      <c r="N5" s="34"/>
      <c r="O5" t="s">
        <v>66</v>
      </c>
      <c r="P5" s="1">
        <v>37.993000000000002</v>
      </c>
      <c r="Q5" s="1">
        <v>42.692</v>
      </c>
      <c r="R5" s="1"/>
      <c r="S5" s="1"/>
      <c r="T5" s="1"/>
      <c r="U5" s="1"/>
      <c r="V5" s="1"/>
      <c r="W5" s="1"/>
      <c r="X5" s="1"/>
      <c r="Y5" s="1"/>
      <c r="Z5" s="1"/>
      <c r="AA5" s="1"/>
      <c r="AB5" s="11">
        <v>-0.11006745994565723</v>
      </c>
      <c r="AC5">
        <v>3.7999999999999999E-2</v>
      </c>
      <c r="AD5" s="11">
        <f>+(38-43)/43</f>
        <v>-0.11627906976744186</v>
      </c>
    </row>
    <row r="6" spans="1:30" ht="17" customHeight="1" x14ac:dyDescent="0.35">
      <c r="N6" s="34"/>
      <c r="O6" s="13" t="s">
        <v>34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D6" s="11"/>
    </row>
    <row r="7" spans="1:30" x14ac:dyDescent="0.35">
      <c r="N7" s="30" t="s">
        <v>30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D7" s="11"/>
    </row>
    <row r="8" spans="1:30" x14ac:dyDescent="0.35">
      <c r="N8" s="30"/>
      <c r="O8" t="s">
        <v>67</v>
      </c>
      <c r="P8" s="1">
        <v>47.06</v>
      </c>
      <c r="Q8" s="1">
        <v>50.673999999999999</v>
      </c>
      <c r="R8" s="1"/>
      <c r="S8" s="1"/>
      <c r="T8" s="1"/>
      <c r="U8" s="1"/>
      <c r="V8" s="1"/>
      <c r="W8" s="1"/>
      <c r="X8" s="1"/>
      <c r="Y8" s="1"/>
      <c r="Z8" s="1"/>
      <c r="AA8" s="1"/>
      <c r="AB8" s="11">
        <f>+(Q8-P8)/P8</f>
        <v>7.6795580110497169E-2</v>
      </c>
      <c r="AC8">
        <v>0.34399999999999997</v>
      </c>
      <c r="AD8" s="11">
        <f>+(51-47)/47</f>
        <v>8.5106382978723402E-2</v>
      </c>
    </row>
    <row r="9" spans="1:30" ht="46.5" x14ac:dyDescent="0.35">
      <c r="N9" s="30"/>
      <c r="O9" s="14" t="s">
        <v>49</v>
      </c>
      <c r="P9" s="1"/>
      <c r="Q9" s="1"/>
      <c r="R9" s="1">
        <v>33.569000000000003</v>
      </c>
      <c r="S9" s="1">
        <v>45.478000000000002</v>
      </c>
      <c r="T9" s="1"/>
      <c r="U9" s="1"/>
      <c r="V9" s="1"/>
      <c r="W9" s="1"/>
      <c r="X9" s="1"/>
      <c r="Y9" s="1"/>
      <c r="Z9" s="1"/>
      <c r="AA9" s="1"/>
      <c r="AB9" s="11">
        <f>+(R9-S9)/S9</f>
        <v>-0.2618628787545626</v>
      </c>
      <c r="AC9">
        <v>3.5000000000000003E-2</v>
      </c>
      <c r="AD9" s="11">
        <f>+(34-45)/45</f>
        <v>-0.24444444444444444</v>
      </c>
    </row>
    <row r="10" spans="1:30" ht="46.5" x14ac:dyDescent="0.35">
      <c r="N10" s="30"/>
      <c r="O10" s="22" t="s">
        <v>82</v>
      </c>
      <c r="P10" s="1"/>
      <c r="Q10" s="1"/>
      <c r="R10" s="1"/>
      <c r="S10" s="1"/>
      <c r="T10" s="1">
        <v>49.383000000000003</v>
      </c>
      <c r="U10" s="1">
        <v>60.923999999999999</v>
      </c>
      <c r="V10" s="1"/>
      <c r="W10" s="1"/>
      <c r="X10" s="1"/>
      <c r="Y10" s="1"/>
      <c r="Z10" s="1"/>
      <c r="AA10" s="1"/>
      <c r="AB10" s="11">
        <f>+(U10-T10)/T10</f>
        <v>0.23370390620253925</v>
      </c>
      <c r="AC10">
        <v>4.0000000000000001E-3</v>
      </c>
      <c r="AD10" s="11">
        <f>+(61-49)/49</f>
        <v>0.24489795918367346</v>
      </c>
    </row>
    <row r="11" spans="1:30" ht="46.5" x14ac:dyDescent="0.35">
      <c r="N11" s="30"/>
      <c r="O11" s="22" t="s">
        <v>83</v>
      </c>
      <c r="P11" s="1"/>
      <c r="Q11" s="1"/>
      <c r="R11" s="1"/>
      <c r="S11" s="1"/>
      <c r="T11" s="1"/>
      <c r="U11" s="1"/>
      <c r="V11" s="1">
        <v>30.928999999999998</v>
      </c>
      <c r="W11" s="1">
        <v>42.783000000000001</v>
      </c>
      <c r="X11" s="1"/>
      <c r="Y11" s="1"/>
      <c r="Z11" s="1"/>
      <c r="AA11" s="1"/>
      <c r="AB11" s="11">
        <f>+(V11-W11)/W11</f>
        <v>-0.27707266905079125</v>
      </c>
      <c r="AC11">
        <v>6.0000000000000001E-3</v>
      </c>
      <c r="AD11" s="11">
        <f>+(31-43)/43</f>
        <v>-0.27906976744186046</v>
      </c>
    </row>
    <row r="12" spans="1:30" ht="46.5" x14ac:dyDescent="0.35">
      <c r="N12" s="30"/>
      <c r="O12" s="22" t="s">
        <v>84</v>
      </c>
      <c r="P12" s="1"/>
      <c r="Q12" s="1"/>
      <c r="R12" s="1"/>
      <c r="S12" s="1"/>
      <c r="T12" s="1"/>
      <c r="U12" s="1"/>
      <c r="V12" s="1"/>
      <c r="W12" s="1"/>
      <c r="X12" s="1">
        <v>50.286000000000001</v>
      </c>
      <c r="Y12" s="1">
        <v>63.881</v>
      </c>
      <c r="Z12" s="1"/>
      <c r="AA12" s="1"/>
      <c r="AB12" s="11">
        <f>+(Y12-X12)/X12</f>
        <v>0.27035357753649125</v>
      </c>
      <c r="AC12">
        <v>1.6E-2</v>
      </c>
      <c r="AD12" s="11">
        <f>+(64-50)/50</f>
        <v>0.28000000000000003</v>
      </c>
    </row>
    <row r="13" spans="1:30" x14ac:dyDescent="0.35">
      <c r="N13" s="30"/>
      <c r="O13" s="22" t="s">
        <v>28</v>
      </c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30" x14ac:dyDescent="0.35">
      <c r="O14" s="23"/>
    </row>
    <row r="15" spans="1:30" x14ac:dyDescent="0.35">
      <c r="O15" s="23"/>
    </row>
    <row r="16" spans="1:30" ht="46.5" x14ac:dyDescent="0.35">
      <c r="O16" s="22" t="s">
        <v>54</v>
      </c>
    </row>
    <row r="17" spans="15:15" x14ac:dyDescent="0.35">
      <c r="O17" s="23"/>
    </row>
  </sheetData>
  <mergeCells count="2">
    <mergeCell ref="N4:N6"/>
    <mergeCell ref="N7:N13"/>
  </mergeCell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76357-782E-48A0-BFB4-59674227063D}">
  <dimension ref="A1:AD21"/>
  <sheetViews>
    <sheetView zoomScale="70" zoomScaleNormal="70" workbookViewId="0"/>
  </sheetViews>
  <sheetFormatPr defaultColWidth="10.6640625" defaultRowHeight="15.5" x14ac:dyDescent="0.35"/>
  <cols>
    <col min="14" max="14" width="8.75" bestFit="1" customWidth="1"/>
    <col min="15" max="15" width="21.83203125" bestFit="1" customWidth="1"/>
    <col min="19" max="19" width="22.5" bestFit="1" customWidth="1"/>
    <col min="26" max="27" width="11.4140625" customWidth="1"/>
  </cols>
  <sheetData>
    <row r="1" spans="1:30" x14ac:dyDescent="0.35">
      <c r="A1" s="21" t="s">
        <v>164</v>
      </c>
    </row>
    <row r="2" spans="1:30" x14ac:dyDescent="0.35">
      <c r="A2" t="s">
        <v>158</v>
      </c>
    </row>
    <row r="3" spans="1:30" x14ac:dyDescent="0.35">
      <c r="P3" t="s">
        <v>40</v>
      </c>
      <c r="Q3" t="s">
        <v>41</v>
      </c>
      <c r="R3" t="s">
        <v>42</v>
      </c>
      <c r="S3" t="s">
        <v>43</v>
      </c>
      <c r="T3" t="s">
        <v>44</v>
      </c>
      <c r="U3" t="s">
        <v>45</v>
      </c>
      <c r="V3" t="s">
        <v>50</v>
      </c>
      <c r="W3" t="s">
        <v>51</v>
      </c>
      <c r="X3" t="s">
        <v>52</v>
      </c>
      <c r="Y3" t="s">
        <v>53</v>
      </c>
      <c r="Z3" t="s">
        <v>92</v>
      </c>
      <c r="AA3" t="s">
        <v>91</v>
      </c>
    </row>
    <row r="4" spans="1:30" ht="16" customHeight="1" x14ac:dyDescent="0.35">
      <c r="N4" s="34" t="s">
        <v>94</v>
      </c>
    </row>
    <row r="5" spans="1:30" ht="16" customHeight="1" x14ac:dyDescent="0.35">
      <c r="N5" s="34"/>
      <c r="O5" t="s">
        <v>66</v>
      </c>
      <c r="P5" s="1">
        <v>37.993000000000002</v>
      </c>
      <c r="Q5" s="1">
        <v>42.692</v>
      </c>
      <c r="R5" s="1"/>
      <c r="S5" s="1"/>
      <c r="T5" s="1"/>
      <c r="U5" s="1"/>
      <c r="V5" s="1"/>
      <c r="W5" s="1"/>
      <c r="X5" s="1"/>
      <c r="Y5" s="1"/>
      <c r="Z5" s="1"/>
      <c r="AA5" s="1"/>
      <c r="AB5" s="11">
        <v>-0.11006745994565723</v>
      </c>
      <c r="AC5">
        <v>3.7999999999999999E-2</v>
      </c>
      <c r="AD5" s="11">
        <f>+(38-43)/43</f>
        <v>-0.11627906976744186</v>
      </c>
    </row>
    <row r="6" spans="1:30" ht="17" customHeight="1" x14ac:dyDescent="0.35">
      <c r="N6" s="34"/>
      <c r="O6" s="13" t="s">
        <v>34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D6" s="11"/>
    </row>
    <row r="7" spans="1:30" x14ac:dyDescent="0.35">
      <c r="N7" s="30" t="s">
        <v>96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D7" s="11"/>
    </row>
    <row r="8" spans="1:30" x14ac:dyDescent="0.35">
      <c r="N8" s="30"/>
      <c r="O8" t="s">
        <v>67</v>
      </c>
      <c r="P8" s="1">
        <v>47.06</v>
      </c>
      <c r="Q8" s="1">
        <v>50.673999999999999</v>
      </c>
      <c r="R8" s="1"/>
      <c r="S8" s="1"/>
      <c r="T8" s="1"/>
      <c r="U8" s="1"/>
      <c r="V8" s="1"/>
      <c r="W8" s="1"/>
      <c r="X8" s="1"/>
      <c r="Y8" s="1"/>
      <c r="Z8" s="1"/>
      <c r="AA8" s="1"/>
      <c r="AB8" s="11">
        <f>+(Q8-P8)/P8</f>
        <v>7.6795580110497169E-2</v>
      </c>
      <c r="AC8">
        <v>0.34399999999999997</v>
      </c>
      <c r="AD8" s="11">
        <f>+(51-47)/47</f>
        <v>8.5106382978723402E-2</v>
      </c>
    </row>
    <row r="9" spans="1:30" ht="46.5" x14ac:dyDescent="0.35">
      <c r="N9" s="30"/>
      <c r="O9" s="22" t="s">
        <v>120</v>
      </c>
      <c r="P9" s="1"/>
      <c r="Q9" s="1"/>
      <c r="R9" s="1">
        <v>33.569000000000003</v>
      </c>
      <c r="S9" s="1">
        <v>45.478000000000002</v>
      </c>
      <c r="T9" s="1"/>
      <c r="U9" s="1"/>
      <c r="V9" s="1"/>
      <c r="W9" s="1"/>
      <c r="X9" s="1"/>
      <c r="Y9" s="1"/>
      <c r="Z9" s="1"/>
      <c r="AA9" s="1"/>
      <c r="AB9" s="11">
        <f>+(R9-S9)/S9</f>
        <v>-0.2618628787545626</v>
      </c>
      <c r="AC9">
        <v>3.5000000000000003E-2</v>
      </c>
      <c r="AD9" s="11">
        <f>+(34-45)/45</f>
        <v>-0.24444444444444444</v>
      </c>
    </row>
    <row r="10" spans="1:30" ht="46.5" x14ac:dyDescent="0.35">
      <c r="N10" s="30"/>
      <c r="O10" s="22" t="s">
        <v>121</v>
      </c>
      <c r="P10" s="1"/>
      <c r="Q10" s="1"/>
      <c r="R10" s="1"/>
      <c r="S10" s="1"/>
      <c r="T10" s="1">
        <v>49.383000000000003</v>
      </c>
      <c r="U10" s="1">
        <v>60.923999999999999</v>
      </c>
      <c r="V10" s="1"/>
      <c r="W10" s="1"/>
      <c r="X10" s="1"/>
      <c r="Y10" s="1"/>
      <c r="Z10" s="1"/>
      <c r="AA10" s="1"/>
      <c r="AB10" s="11">
        <f>+(U10-T10)/T10</f>
        <v>0.23370390620253925</v>
      </c>
      <c r="AC10">
        <v>4.0000000000000001E-3</v>
      </c>
      <c r="AD10" s="11">
        <f>+(61-49)/49</f>
        <v>0.24489795918367346</v>
      </c>
    </row>
    <row r="11" spans="1:30" ht="46.5" x14ac:dyDescent="0.35">
      <c r="N11" s="30"/>
      <c r="O11" s="22" t="s">
        <v>123</v>
      </c>
      <c r="P11" s="1"/>
      <c r="Q11" s="1"/>
      <c r="R11" s="1"/>
      <c r="S11" s="1"/>
      <c r="T11" s="1"/>
      <c r="U11" s="1"/>
      <c r="V11" s="1">
        <v>30.928999999999998</v>
      </c>
      <c r="W11" s="1">
        <v>42.783000000000001</v>
      </c>
      <c r="X11" s="1"/>
      <c r="Y11" s="1"/>
      <c r="Z11" s="1"/>
      <c r="AA11" s="1"/>
      <c r="AB11" s="11">
        <f>+(V11-W11)/W11</f>
        <v>-0.27707266905079125</v>
      </c>
      <c r="AC11">
        <v>6.0000000000000001E-3</v>
      </c>
      <c r="AD11" s="11">
        <f>+(31-43)/43</f>
        <v>-0.27906976744186046</v>
      </c>
    </row>
    <row r="12" spans="1:30" ht="46.5" x14ac:dyDescent="0.35">
      <c r="N12" s="30"/>
      <c r="O12" s="22" t="s">
        <v>122</v>
      </c>
      <c r="P12" s="1"/>
      <c r="Q12" s="1"/>
      <c r="R12" s="1"/>
      <c r="S12" s="1"/>
      <c r="T12" s="1"/>
      <c r="U12" s="1"/>
      <c r="V12" s="1"/>
      <c r="W12" s="1"/>
      <c r="X12" s="1">
        <v>50.286000000000001</v>
      </c>
      <c r="Y12" s="1">
        <v>63.881</v>
      </c>
      <c r="Z12" s="1"/>
      <c r="AA12" s="1"/>
      <c r="AB12" s="11">
        <f>+(Y12-X12)/X12</f>
        <v>0.27035357753649125</v>
      </c>
      <c r="AC12">
        <v>1.6E-2</v>
      </c>
      <c r="AD12" s="11">
        <f>+(64-50)/50</f>
        <v>0.28000000000000003</v>
      </c>
    </row>
    <row r="13" spans="1:30" x14ac:dyDescent="0.35">
      <c r="N13" s="30"/>
      <c r="O13" s="22" t="s">
        <v>28</v>
      </c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30" x14ac:dyDescent="0.35">
      <c r="O14" s="23"/>
    </row>
    <row r="15" spans="1:30" x14ac:dyDescent="0.35">
      <c r="O15" s="23"/>
    </row>
    <row r="16" spans="1:30" ht="46.5" x14ac:dyDescent="0.35">
      <c r="O16" s="22" t="s">
        <v>54</v>
      </c>
    </row>
    <row r="17" spans="15:15" x14ac:dyDescent="0.35">
      <c r="O17" s="23"/>
    </row>
    <row r="18" spans="15:15" x14ac:dyDescent="0.35">
      <c r="O18" s="23"/>
    </row>
    <row r="19" spans="15:15" x14ac:dyDescent="0.35">
      <c r="O19" s="23"/>
    </row>
    <row r="20" spans="15:15" x14ac:dyDescent="0.35">
      <c r="O20" s="23"/>
    </row>
    <row r="21" spans="15:15" x14ac:dyDescent="0.35">
      <c r="O21" s="23"/>
    </row>
  </sheetData>
  <mergeCells count="2">
    <mergeCell ref="N4:N6"/>
    <mergeCell ref="N7:N13"/>
  </mergeCells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6E747-DC9C-489F-824C-0B6B5B425F5E}">
  <dimension ref="A1:T25"/>
  <sheetViews>
    <sheetView zoomScale="80" zoomScaleNormal="80" workbookViewId="0"/>
  </sheetViews>
  <sheetFormatPr defaultColWidth="10.6640625" defaultRowHeight="15.5" x14ac:dyDescent="0.35"/>
  <cols>
    <col min="14" max="14" width="38.33203125" bestFit="1" customWidth="1"/>
    <col min="15" max="15" width="31.5" bestFit="1" customWidth="1"/>
    <col min="16" max="16" width="20.5" customWidth="1"/>
    <col min="17" max="17" width="15.5" customWidth="1"/>
  </cols>
  <sheetData>
    <row r="1" spans="1:20" x14ac:dyDescent="0.35">
      <c r="A1" s="21" t="s">
        <v>153</v>
      </c>
    </row>
    <row r="2" spans="1:20" x14ac:dyDescent="0.35">
      <c r="A2" t="s">
        <v>154</v>
      </c>
    </row>
    <row r="3" spans="1:20" x14ac:dyDescent="0.35">
      <c r="P3" t="s">
        <v>73</v>
      </c>
      <c r="Q3" t="s">
        <v>74</v>
      </c>
    </row>
    <row r="4" spans="1:20" ht="16" customHeight="1" x14ac:dyDescent="0.35">
      <c r="N4" s="33" t="s">
        <v>25</v>
      </c>
      <c r="P4" s="1"/>
      <c r="Q4" s="1"/>
    </row>
    <row r="5" spans="1:20" ht="31" x14ac:dyDescent="0.35">
      <c r="N5" s="33"/>
      <c r="O5" s="2" t="s">
        <v>65</v>
      </c>
      <c r="P5" s="1">
        <v>54.296999999999997</v>
      </c>
      <c r="Q5" s="1">
        <v>49.296999999999997</v>
      </c>
      <c r="S5" s="10">
        <f>+((P5-Q5)/Q5)</f>
        <v>0.10142605026675051</v>
      </c>
      <c r="T5" s="11">
        <f>+(54-49)/49</f>
        <v>0.10204081632653061</v>
      </c>
    </row>
    <row r="6" spans="1:20" x14ac:dyDescent="0.35">
      <c r="N6" s="33"/>
      <c r="P6" s="1"/>
      <c r="Q6" s="1"/>
      <c r="S6" s="10"/>
      <c r="T6" s="11"/>
    </row>
    <row r="7" spans="1:20" ht="31" x14ac:dyDescent="0.35">
      <c r="N7" s="33"/>
      <c r="O7" s="2" t="s">
        <v>68</v>
      </c>
      <c r="P7" s="1">
        <v>68.215000000000003</v>
      </c>
      <c r="Q7" s="1">
        <v>64.015000000000001</v>
      </c>
      <c r="S7" s="10">
        <f>+((P7-Q7)/Q7)</f>
        <v>6.5609622744669263E-2</v>
      </c>
      <c r="T7" s="11">
        <f>+(68-64)/64</f>
        <v>6.25E-2</v>
      </c>
    </row>
    <row r="8" spans="1:20" ht="31" x14ac:dyDescent="0.35">
      <c r="N8" s="33"/>
      <c r="O8" s="2" t="s">
        <v>69</v>
      </c>
      <c r="P8" s="1">
        <v>68.983000000000004</v>
      </c>
      <c r="Q8" s="1">
        <v>65.683000000000007</v>
      </c>
      <c r="S8" s="10">
        <f>(P8-Q8)/Q8</f>
        <v>5.0241310536972991E-2</v>
      </c>
      <c r="T8" s="11">
        <f>+(69-66)/66</f>
        <v>4.5454545454545456E-2</v>
      </c>
    </row>
    <row r="9" spans="1:20" ht="31" x14ac:dyDescent="0.35">
      <c r="N9" s="33"/>
      <c r="O9" s="2" t="s">
        <v>70</v>
      </c>
      <c r="P9" s="1">
        <v>59.543999999999997</v>
      </c>
      <c r="Q9" s="1">
        <v>58.83</v>
      </c>
      <c r="S9" s="10">
        <f>+(P9-Q9)/Q9</f>
        <v>1.2136664966853623E-2</v>
      </c>
      <c r="T9" s="11">
        <f>+(60-59)/59</f>
        <v>1.6949152542372881E-2</v>
      </c>
    </row>
    <row r="10" spans="1:20" x14ac:dyDescent="0.35">
      <c r="N10" s="33"/>
      <c r="P10" s="1"/>
      <c r="Q10" s="1"/>
      <c r="T10" s="11"/>
    </row>
    <row r="11" spans="1:20" ht="31" x14ac:dyDescent="0.35">
      <c r="N11" s="33"/>
      <c r="O11" s="2" t="s">
        <v>55</v>
      </c>
      <c r="P11" s="1">
        <v>74.924000000000007</v>
      </c>
      <c r="Q11" s="1">
        <v>67.900999999999996</v>
      </c>
      <c r="S11" s="10">
        <f>+((P11-Q11)/Q11)</f>
        <v>0.103429993667251</v>
      </c>
      <c r="T11" s="11">
        <f>+(75-68)/68</f>
        <v>0.10294117647058823</v>
      </c>
    </row>
    <row r="12" spans="1:20" x14ac:dyDescent="0.35">
      <c r="N12" s="33"/>
      <c r="P12" s="1"/>
      <c r="Q12" s="1"/>
      <c r="T12" s="11"/>
    </row>
    <row r="13" spans="1:20" x14ac:dyDescent="0.35">
      <c r="N13" s="31" t="s">
        <v>13</v>
      </c>
      <c r="P13" s="1"/>
      <c r="Q13" s="1"/>
      <c r="T13" s="11"/>
    </row>
    <row r="14" spans="1:20" ht="16" customHeight="1" x14ac:dyDescent="0.35">
      <c r="N14" s="31"/>
      <c r="O14" s="2" t="s">
        <v>71</v>
      </c>
      <c r="P14" s="1">
        <v>67.960999999999999</v>
      </c>
      <c r="Q14" s="1">
        <v>66.885000000000005</v>
      </c>
      <c r="S14" s="10">
        <f>+(P14-Q14)/Q14</f>
        <v>1.608731404649762E-2</v>
      </c>
      <c r="T14" s="11">
        <f>+(68-67)/67</f>
        <v>1.4925373134328358E-2</v>
      </c>
    </row>
    <row r="15" spans="1:20" x14ac:dyDescent="0.35">
      <c r="N15" s="31"/>
      <c r="P15" s="1"/>
      <c r="Q15" s="1"/>
      <c r="T15" s="11"/>
    </row>
    <row r="16" spans="1:20" ht="31" x14ac:dyDescent="0.35">
      <c r="N16" s="31"/>
      <c r="O16" s="2" t="s">
        <v>72</v>
      </c>
      <c r="P16" s="1">
        <v>68.614000000000004</v>
      </c>
      <c r="Q16" s="1">
        <v>45.201999999999998</v>
      </c>
      <c r="S16" s="10">
        <f>+((P16-Q16)/Q16)</f>
        <v>0.51794168399628349</v>
      </c>
      <c r="T16" s="11">
        <f>+(69-45)/45</f>
        <v>0.53333333333333333</v>
      </c>
    </row>
    <row r="17" spans="14:17" x14ac:dyDescent="0.35">
      <c r="N17" s="31"/>
      <c r="O17" t="s">
        <v>14</v>
      </c>
      <c r="P17" s="1"/>
      <c r="Q17" s="1"/>
    </row>
    <row r="18" spans="14:17" x14ac:dyDescent="0.35">
      <c r="N18" s="4"/>
      <c r="P18" s="1"/>
      <c r="Q18" s="1"/>
    </row>
    <row r="19" spans="14:17" x14ac:dyDescent="0.35">
      <c r="N19" s="4"/>
    </row>
    <row r="20" spans="14:17" x14ac:dyDescent="0.35">
      <c r="N20" s="4"/>
    </row>
    <row r="21" spans="14:17" x14ac:dyDescent="0.35">
      <c r="N21" s="4"/>
    </row>
    <row r="22" spans="14:17" x14ac:dyDescent="0.35">
      <c r="N22" s="4"/>
    </row>
    <row r="23" spans="14:17" x14ac:dyDescent="0.35">
      <c r="N23" s="4"/>
    </row>
    <row r="24" spans="14:17" x14ac:dyDescent="0.35">
      <c r="N24" s="4"/>
    </row>
    <row r="25" spans="14:17" x14ac:dyDescent="0.35">
      <c r="N25" s="4"/>
    </row>
  </sheetData>
  <mergeCells count="2">
    <mergeCell ref="N4:N12"/>
    <mergeCell ref="N13:N1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332E2-63F2-42E5-9E6F-2A8998EA8BBC}">
  <dimension ref="A1:T25"/>
  <sheetViews>
    <sheetView zoomScale="80" zoomScaleNormal="80" workbookViewId="0"/>
  </sheetViews>
  <sheetFormatPr defaultColWidth="10.6640625" defaultRowHeight="15.5" x14ac:dyDescent="0.35"/>
  <cols>
    <col min="14" max="14" width="38.33203125" bestFit="1" customWidth="1"/>
    <col min="15" max="15" width="31.5" bestFit="1" customWidth="1"/>
    <col min="16" max="16" width="20.5" customWidth="1"/>
    <col min="17" max="17" width="15.5" customWidth="1"/>
  </cols>
  <sheetData>
    <row r="1" spans="1:20" x14ac:dyDescent="0.35">
      <c r="A1" s="21" t="s">
        <v>155</v>
      </c>
    </row>
    <row r="2" spans="1:20" x14ac:dyDescent="0.35">
      <c r="A2" t="s">
        <v>165</v>
      </c>
    </row>
    <row r="3" spans="1:20" x14ac:dyDescent="0.35">
      <c r="P3" t="s">
        <v>124</v>
      </c>
      <c r="Q3" t="s">
        <v>125</v>
      </c>
    </row>
    <row r="4" spans="1:20" ht="16" customHeight="1" x14ac:dyDescent="0.35">
      <c r="N4" s="33" t="s">
        <v>106</v>
      </c>
      <c r="P4" s="1"/>
      <c r="Q4" s="1"/>
    </row>
    <row r="5" spans="1:20" ht="31" x14ac:dyDescent="0.35">
      <c r="N5" s="33"/>
      <c r="O5" s="2" t="s">
        <v>126</v>
      </c>
      <c r="P5" s="1">
        <v>54.296999999999997</v>
      </c>
      <c r="Q5" s="1">
        <v>49.296999999999997</v>
      </c>
      <c r="S5" s="10">
        <f>+((P5-Q5)/Q5)</f>
        <v>0.10142605026675051</v>
      </c>
      <c r="T5" s="11">
        <f>+(54-49)/49</f>
        <v>0.10204081632653061</v>
      </c>
    </row>
    <row r="6" spans="1:20" x14ac:dyDescent="0.35">
      <c r="N6" s="33"/>
      <c r="P6" s="1"/>
      <c r="Q6" s="1"/>
      <c r="S6" s="10"/>
      <c r="T6" s="11"/>
    </row>
    <row r="7" spans="1:20" ht="31" x14ac:dyDescent="0.35">
      <c r="N7" s="33"/>
      <c r="O7" s="2" t="s">
        <v>127</v>
      </c>
      <c r="P7" s="1">
        <v>68.215000000000003</v>
      </c>
      <c r="Q7" s="1">
        <v>64.015000000000001</v>
      </c>
      <c r="S7" s="10">
        <f>+((P7-Q7)/Q7)</f>
        <v>6.5609622744669263E-2</v>
      </c>
      <c r="T7" s="11">
        <f>+(68-64)/64</f>
        <v>6.25E-2</v>
      </c>
    </row>
    <row r="8" spans="1:20" ht="31" x14ac:dyDescent="0.35">
      <c r="N8" s="33"/>
      <c r="O8" s="2" t="s">
        <v>128</v>
      </c>
      <c r="P8" s="1">
        <v>68.983000000000004</v>
      </c>
      <c r="Q8" s="1">
        <v>65.683000000000007</v>
      </c>
      <c r="S8" s="10">
        <f>(P8-Q8)/Q8</f>
        <v>5.0241310536972991E-2</v>
      </c>
      <c r="T8" s="11">
        <f>+(69-66)/66</f>
        <v>4.5454545454545456E-2</v>
      </c>
    </row>
    <row r="9" spans="1:20" ht="31" x14ac:dyDescent="0.35">
      <c r="N9" s="33"/>
      <c r="O9" s="2" t="s">
        <v>129</v>
      </c>
      <c r="P9" s="1">
        <v>59.543999999999997</v>
      </c>
      <c r="Q9" s="1">
        <v>58.83</v>
      </c>
      <c r="S9" s="10">
        <f>+(P9-Q9)/Q9</f>
        <v>1.2136664966853623E-2</v>
      </c>
      <c r="T9" s="11">
        <f>+(60-59)/59</f>
        <v>1.6949152542372881E-2</v>
      </c>
    </row>
    <row r="10" spans="1:20" x14ac:dyDescent="0.35">
      <c r="N10" s="33"/>
      <c r="P10" s="1"/>
      <c r="Q10" s="1"/>
      <c r="T10" s="11"/>
    </row>
    <row r="11" spans="1:20" ht="31" x14ac:dyDescent="0.35">
      <c r="N11" s="33"/>
      <c r="O11" s="2" t="s">
        <v>130</v>
      </c>
      <c r="P11" s="1">
        <v>74.924000000000007</v>
      </c>
      <c r="Q11" s="1">
        <v>67.900999999999996</v>
      </c>
      <c r="S11" s="10">
        <f>+((P11-Q11)/Q11)</f>
        <v>0.103429993667251</v>
      </c>
      <c r="T11" s="11">
        <f>+(75-68)/68</f>
        <v>0.10294117647058823</v>
      </c>
    </row>
    <row r="12" spans="1:20" x14ac:dyDescent="0.35">
      <c r="N12" s="33"/>
      <c r="P12" s="1"/>
      <c r="Q12" s="1"/>
      <c r="T12" s="11"/>
    </row>
    <row r="13" spans="1:20" x14ac:dyDescent="0.35">
      <c r="N13" s="31" t="s">
        <v>110</v>
      </c>
      <c r="P13" s="1"/>
      <c r="Q13" s="1"/>
      <c r="T13" s="11"/>
    </row>
    <row r="14" spans="1:20" ht="35.5" customHeight="1" x14ac:dyDescent="0.35">
      <c r="N14" s="31"/>
      <c r="O14" s="2" t="s">
        <v>112</v>
      </c>
      <c r="P14" s="1">
        <v>67.960999999999999</v>
      </c>
      <c r="Q14" s="1">
        <v>66.885000000000005</v>
      </c>
      <c r="S14" s="10">
        <f>+(P14-Q14)/Q14</f>
        <v>1.608731404649762E-2</v>
      </c>
      <c r="T14" s="11">
        <f>+(68-67)/67</f>
        <v>1.4925373134328358E-2</v>
      </c>
    </row>
    <row r="15" spans="1:20" x14ac:dyDescent="0.35">
      <c r="N15" s="31"/>
      <c r="P15" s="1"/>
      <c r="Q15" s="1"/>
      <c r="T15" s="11"/>
    </row>
    <row r="16" spans="1:20" ht="31" x14ac:dyDescent="0.35">
      <c r="N16" s="31"/>
      <c r="O16" s="2" t="s">
        <v>131</v>
      </c>
      <c r="P16" s="1">
        <v>68.614000000000004</v>
      </c>
      <c r="Q16" s="1">
        <v>45.201999999999998</v>
      </c>
      <c r="S16" s="10">
        <f>+((P16-Q16)/Q16)</f>
        <v>0.51794168399628349</v>
      </c>
      <c r="T16" s="11">
        <f>+(69-45)/45</f>
        <v>0.53333333333333333</v>
      </c>
    </row>
    <row r="17" spans="14:17" x14ac:dyDescent="0.35">
      <c r="N17" s="31"/>
      <c r="O17" t="s">
        <v>14</v>
      </c>
      <c r="P17" s="1"/>
      <c r="Q17" s="1"/>
    </row>
    <row r="18" spans="14:17" x14ac:dyDescent="0.35">
      <c r="N18" s="4"/>
      <c r="P18" s="1"/>
      <c r="Q18" s="1"/>
    </row>
    <row r="19" spans="14:17" x14ac:dyDescent="0.35">
      <c r="N19" s="4"/>
    </row>
    <row r="20" spans="14:17" x14ac:dyDescent="0.35">
      <c r="N20" s="4"/>
    </row>
    <row r="21" spans="14:17" x14ac:dyDescent="0.35">
      <c r="N21" s="4"/>
    </row>
    <row r="22" spans="14:17" x14ac:dyDescent="0.35">
      <c r="N22" s="4"/>
    </row>
    <row r="23" spans="14:17" x14ac:dyDescent="0.35">
      <c r="N23" s="4"/>
    </row>
    <row r="24" spans="14:17" x14ac:dyDescent="0.35">
      <c r="N24" s="4"/>
    </row>
    <row r="25" spans="14:17" x14ac:dyDescent="0.35">
      <c r="N25" s="4"/>
    </row>
  </sheetData>
  <mergeCells count="2">
    <mergeCell ref="N4:N12"/>
    <mergeCell ref="N13:N1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8226F-B98E-4A81-8065-F39328D0588B}">
  <dimension ref="A1:U13"/>
  <sheetViews>
    <sheetView zoomScale="80" zoomScaleNormal="80" workbookViewId="0"/>
  </sheetViews>
  <sheetFormatPr defaultColWidth="10.6640625" defaultRowHeight="15.5" x14ac:dyDescent="0.35"/>
  <cols>
    <col min="14" max="14" width="37.83203125" bestFit="1" customWidth="1"/>
    <col min="15" max="15" width="95.33203125" customWidth="1"/>
  </cols>
  <sheetData>
    <row r="1" spans="1:21" x14ac:dyDescent="0.35">
      <c r="A1" s="21" t="s">
        <v>161</v>
      </c>
    </row>
    <row r="2" spans="1:21" x14ac:dyDescent="0.35">
      <c r="A2" t="s">
        <v>162</v>
      </c>
    </row>
    <row r="3" spans="1:21" x14ac:dyDescent="0.35">
      <c r="P3" t="s">
        <v>31</v>
      </c>
      <c r="Q3" t="s">
        <v>64</v>
      </c>
      <c r="R3" t="s">
        <v>79</v>
      </c>
    </row>
    <row r="4" spans="1:21" x14ac:dyDescent="0.35">
      <c r="N4" s="31" t="s">
        <v>36</v>
      </c>
    </row>
    <row r="5" spans="1:21" ht="31" x14ac:dyDescent="0.35">
      <c r="N5" s="31"/>
      <c r="O5" s="2" t="s">
        <v>85</v>
      </c>
      <c r="P5" s="1">
        <v>29.366</v>
      </c>
      <c r="Q5" s="1">
        <v>31.782</v>
      </c>
      <c r="S5" s="11">
        <f>+(Q5-P5)/P5</f>
        <v>8.2272015255737949E-2</v>
      </c>
      <c r="T5">
        <v>6.5000000000000002E-2</v>
      </c>
      <c r="U5" s="11">
        <f>+(32-29)/29</f>
        <v>0.10344827586206896</v>
      </c>
    </row>
    <row r="6" spans="1:21" ht="31" x14ac:dyDescent="0.35">
      <c r="N6" s="31"/>
      <c r="O6" s="2" t="s">
        <v>86</v>
      </c>
      <c r="P6" s="1">
        <v>65.432000000000002</v>
      </c>
      <c r="Q6" s="1">
        <v>69.253</v>
      </c>
      <c r="S6" s="11">
        <f>+(Q6-P6)/P6</f>
        <v>5.8396503240004859E-2</v>
      </c>
      <c r="T6">
        <v>2E-3</v>
      </c>
      <c r="U6" s="11">
        <f>+(69-65)/65</f>
        <v>6.1538461538461542E-2</v>
      </c>
    </row>
    <row r="7" spans="1:21" x14ac:dyDescent="0.35">
      <c r="N7" s="31"/>
      <c r="P7" s="1"/>
      <c r="Q7" s="1"/>
      <c r="U7" s="11"/>
    </row>
    <row r="8" spans="1:21" x14ac:dyDescent="0.35">
      <c r="N8" s="31" t="s">
        <v>37</v>
      </c>
      <c r="P8" s="1"/>
      <c r="Q8" s="1"/>
      <c r="U8" s="11"/>
    </row>
    <row r="9" spans="1:21" x14ac:dyDescent="0.35">
      <c r="N9" s="31"/>
      <c r="O9" t="s">
        <v>9</v>
      </c>
      <c r="P9" s="1">
        <v>54.396999999999998</v>
      </c>
      <c r="Q9" s="1">
        <v>61.601999999999997</v>
      </c>
      <c r="S9" s="11">
        <f>+(Q9-P9)/P9</f>
        <v>0.13245215728808571</v>
      </c>
      <c r="T9">
        <v>0</v>
      </c>
      <c r="U9" s="11">
        <f>+(62-54)/54</f>
        <v>0.14814814814814814</v>
      </c>
    </row>
    <row r="10" spans="1:21" x14ac:dyDescent="0.35">
      <c r="N10" s="31"/>
      <c r="P10" s="1"/>
      <c r="Q10" s="1"/>
      <c r="U10" s="11"/>
    </row>
    <row r="11" spans="1:21" x14ac:dyDescent="0.35">
      <c r="N11" s="31" t="s">
        <v>20</v>
      </c>
      <c r="O11" t="s">
        <v>35</v>
      </c>
      <c r="P11" s="1"/>
      <c r="Q11" s="1"/>
      <c r="U11" s="11"/>
    </row>
    <row r="12" spans="1:21" x14ac:dyDescent="0.35">
      <c r="N12" s="31"/>
      <c r="O12" s="12" t="s">
        <v>38</v>
      </c>
      <c r="P12" s="1">
        <v>19.52</v>
      </c>
      <c r="Q12" s="1">
        <v>22.99</v>
      </c>
      <c r="S12" s="11">
        <f>+(Q12-P12)/P12</f>
        <v>0.17776639344262291</v>
      </c>
      <c r="T12">
        <v>3.4000000000000002E-2</v>
      </c>
      <c r="U12" s="11">
        <f>+(23-20)/20</f>
        <v>0.15</v>
      </c>
    </row>
    <row r="13" spans="1:21" x14ac:dyDescent="0.35">
      <c r="N13" s="31"/>
      <c r="O13" t="s">
        <v>39</v>
      </c>
    </row>
  </sheetData>
  <mergeCells count="3">
    <mergeCell ref="N4:N7"/>
    <mergeCell ref="N8:N10"/>
    <mergeCell ref="N11:N1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66E23-C742-4AFC-9659-C82BC7CB737B}">
  <dimension ref="A1:U13"/>
  <sheetViews>
    <sheetView zoomScale="80" zoomScaleNormal="80" workbookViewId="0"/>
  </sheetViews>
  <sheetFormatPr defaultColWidth="10.6640625" defaultRowHeight="15.5" x14ac:dyDescent="0.35"/>
  <cols>
    <col min="14" max="14" width="37.83203125" bestFit="1" customWidth="1"/>
    <col min="15" max="15" width="95.33203125" customWidth="1"/>
  </cols>
  <sheetData>
    <row r="1" spans="1:21" x14ac:dyDescent="0.35">
      <c r="A1" s="24" t="s">
        <v>156</v>
      </c>
    </row>
    <row r="2" spans="1:21" x14ac:dyDescent="0.35">
      <c r="A2" t="s">
        <v>157</v>
      </c>
    </row>
    <row r="3" spans="1:21" x14ac:dyDescent="0.35">
      <c r="P3" t="s">
        <v>31</v>
      </c>
      <c r="Q3" t="s">
        <v>91</v>
      </c>
      <c r="R3" t="s">
        <v>92</v>
      </c>
    </row>
    <row r="4" spans="1:21" x14ac:dyDescent="0.35">
      <c r="N4" s="31" t="s">
        <v>134</v>
      </c>
    </row>
    <row r="5" spans="1:21" ht="31" x14ac:dyDescent="0.35">
      <c r="N5" s="31"/>
      <c r="O5" s="2" t="s">
        <v>132</v>
      </c>
      <c r="P5" s="1">
        <v>29.366</v>
      </c>
      <c r="Q5" s="1">
        <v>31.782</v>
      </c>
      <c r="S5" s="11">
        <f>+(Q5-P5)/P5</f>
        <v>8.2272015255737949E-2</v>
      </c>
      <c r="T5">
        <v>6.5000000000000002E-2</v>
      </c>
      <c r="U5" s="11">
        <f>+(32-29)/29</f>
        <v>0.10344827586206896</v>
      </c>
    </row>
    <row r="6" spans="1:21" ht="31" x14ac:dyDescent="0.35">
      <c r="N6" s="31"/>
      <c r="O6" s="2" t="s">
        <v>133</v>
      </c>
      <c r="P6" s="1">
        <v>65.432000000000002</v>
      </c>
      <c r="Q6" s="1">
        <v>69.253</v>
      </c>
      <c r="S6" s="11">
        <f>+(Q6-P6)/P6</f>
        <v>5.8396503240004859E-2</v>
      </c>
      <c r="T6">
        <v>2E-3</v>
      </c>
      <c r="U6" s="11">
        <f>+(69-65)/65</f>
        <v>6.1538461538461542E-2</v>
      </c>
    </row>
    <row r="7" spans="1:21" x14ac:dyDescent="0.35">
      <c r="N7" s="31"/>
      <c r="P7" s="1"/>
      <c r="Q7" s="1"/>
      <c r="U7" s="11"/>
    </row>
    <row r="8" spans="1:21" x14ac:dyDescent="0.35">
      <c r="N8" s="31" t="s">
        <v>110</v>
      </c>
      <c r="P8" s="1"/>
      <c r="Q8" s="1"/>
      <c r="U8" s="11"/>
    </row>
    <row r="9" spans="1:21" x14ac:dyDescent="0.35">
      <c r="N9" s="31"/>
      <c r="O9" t="s">
        <v>118</v>
      </c>
      <c r="P9" s="1">
        <v>54.396999999999998</v>
      </c>
      <c r="Q9" s="1">
        <v>61.601999999999997</v>
      </c>
      <c r="S9" s="11">
        <f>+(Q9-P9)/P9</f>
        <v>0.13245215728808571</v>
      </c>
      <c r="T9">
        <v>0</v>
      </c>
      <c r="U9" s="11">
        <f>+(62-54)/54</f>
        <v>0.14814814814814814</v>
      </c>
    </row>
    <row r="10" spans="1:21" x14ac:dyDescent="0.35">
      <c r="N10" s="31"/>
      <c r="P10" s="1"/>
      <c r="Q10" s="1"/>
      <c r="U10" s="11"/>
    </row>
    <row r="11" spans="1:21" x14ac:dyDescent="0.35">
      <c r="N11" s="31" t="s">
        <v>136</v>
      </c>
      <c r="O11" t="s">
        <v>35</v>
      </c>
      <c r="P11" s="1"/>
      <c r="Q11" s="1"/>
      <c r="U11" s="11"/>
    </row>
    <row r="12" spans="1:21" x14ac:dyDescent="0.35">
      <c r="N12" s="31"/>
      <c r="O12" s="12" t="s">
        <v>135</v>
      </c>
      <c r="P12" s="1">
        <v>19.52</v>
      </c>
      <c r="Q12" s="1">
        <v>22.99</v>
      </c>
      <c r="S12" s="11">
        <f>+(Q12-P12)/P12</f>
        <v>0.17776639344262291</v>
      </c>
      <c r="T12">
        <v>3.4000000000000002E-2</v>
      </c>
      <c r="U12" s="11">
        <f>+(23-20)/20</f>
        <v>0.15</v>
      </c>
    </row>
    <row r="13" spans="1:21" x14ac:dyDescent="0.35">
      <c r="N13" s="31"/>
      <c r="O13" t="s">
        <v>39</v>
      </c>
    </row>
  </sheetData>
  <mergeCells count="3">
    <mergeCell ref="N4:N7"/>
    <mergeCell ref="N8:N10"/>
    <mergeCell ref="N11:N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4EC99-BA41-4E71-9C36-7BB6AF81F4BD}">
  <dimension ref="A1:U41"/>
  <sheetViews>
    <sheetView zoomScale="55" zoomScaleNormal="55" workbookViewId="0"/>
  </sheetViews>
  <sheetFormatPr defaultColWidth="10.6640625" defaultRowHeight="15.5" x14ac:dyDescent="0.35"/>
  <cols>
    <col min="14" max="14" width="40" customWidth="1"/>
    <col min="15" max="15" width="37" bestFit="1" customWidth="1"/>
    <col min="16" max="17" width="14.1640625" bestFit="1" customWidth="1"/>
    <col min="18" max="18" width="26" bestFit="1" customWidth="1"/>
    <col min="19" max="19" width="21.1640625" bestFit="1" customWidth="1"/>
    <col min="20" max="20" width="27.5" bestFit="1" customWidth="1"/>
    <col min="21" max="21" width="14.75" customWidth="1"/>
  </cols>
  <sheetData>
    <row r="1" spans="1:21" x14ac:dyDescent="0.35">
      <c r="A1" s="21" t="s">
        <v>137</v>
      </c>
    </row>
    <row r="2" spans="1:21" x14ac:dyDescent="0.35">
      <c r="A2" t="s">
        <v>138</v>
      </c>
    </row>
    <row r="3" spans="1:21" x14ac:dyDescent="0.35">
      <c r="P3" t="s">
        <v>4</v>
      </c>
      <c r="Q3" t="s">
        <v>3</v>
      </c>
      <c r="R3" t="s">
        <v>24</v>
      </c>
      <c r="S3" t="s">
        <v>5</v>
      </c>
      <c r="T3" s="2" t="s">
        <v>6</v>
      </c>
    </row>
    <row r="4" spans="1:21" x14ac:dyDescent="0.35">
      <c r="O4" t="s">
        <v>75</v>
      </c>
      <c r="P4">
        <v>84.515000000000001</v>
      </c>
      <c r="Q4">
        <v>27.99</v>
      </c>
      <c r="R4">
        <v>51.603000000000002</v>
      </c>
      <c r="S4">
        <v>63.353999999999999</v>
      </c>
      <c r="T4">
        <v>70.248999999999995</v>
      </c>
    </row>
    <row r="5" spans="1:21" x14ac:dyDescent="0.35">
      <c r="O5" t="s">
        <v>60</v>
      </c>
      <c r="P5">
        <v>90.472999999999999</v>
      </c>
      <c r="Q5">
        <v>32.088999999999999</v>
      </c>
      <c r="R5">
        <v>58.101999999999997</v>
      </c>
      <c r="S5">
        <v>72.308000000000007</v>
      </c>
      <c r="T5">
        <v>80.983999999999995</v>
      </c>
    </row>
    <row r="6" spans="1:21" x14ac:dyDescent="0.35">
      <c r="O6" t="s">
        <v>61</v>
      </c>
      <c r="P6">
        <v>78.210000000000008</v>
      </c>
      <c r="Q6">
        <v>23.335999999999999</v>
      </c>
      <c r="R6">
        <v>45.011000000000003</v>
      </c>
      <c r="S6">
        <v>54.177999999999997</v>
      </c>
      <c r="T6">
        <v>59.070999999999998</v>
      </c>
    </row>
    <row r="7" spans="1:21" x14ac:dyDescent="0.35">
      <c r="O7" t="s">
        <v>76</v>
      </c>
      <c r="P7">
        <v>85.775000000000006</v>
      </c>
      <c r="Q7">
        <v>29.28</v>
      </c>
      <c r="R7">
        <v>54.322000000000003</v>
      </c>
      <c r="S7">
        <v>66.244</v>
      </c>
      <c r="T7">
        <v>74.742999999999995</v>
      </c>
    </row>
    <row r="8" spans="1:21" x14ac:dyDescent="0.35">
      <c r="O8" t="s">
        <v>77</v>
      </c>
      <c r="P8">
        <v>82.742000000000004</v>
      </c>
      <c r="Q8">
        <v>26.283000000000001</v>
      </c>
      <c r="R8">
        <v>47.933999999999997</v>
      </c>
      <c r="S8">
        <v>59.606999999999999</v>
      </c>
      <c r="T8">
        <v>64.394000000000005</v>
      </c>
    </row>
    <row r="10" spans="1:21" x14ac:dyDescent="0.35">
      <c r="P10" t="s">
        <v>75</v>
      </c>
      <c r="Q10" t="s">
        <v>61</v>
      </c>
      <c r="R10" t="s">
        <v>60</v>
      </c>
      <c r="S10" t="s">
        <v>89</v>
      </c>
      <c r="T10" t="s">
        <v>90</v>
      </c>
    </row>
    <row r="11" spans="1:21" ht="16" customHeight="1" x14ac:dyDescent="0.35">
      <c r="N11" s="3" t="s">
        <v>12</v>
      </c>
    </row>
    <row r="12" spans="1:21" x14ac:dyDescent="0.35">
      <c r="N12" s="3"/>
      <c r="O12" s="4"/>
      <c r="P12" s="1"/>
      <c r="Q12" s="1">
        <v>78.210000000000008</v>
      </c>
      <c r="R12" s="1">
        <v>90.472999999999999</v>
      </c>
      <c r="S12" s="1"/>
      <c r="T12" s="1"/>
      <c r="U12" s="15">
        <f>+(90-78)/78</f>
        <v>0.15384615384615385</v>
      </c>
    </row>
    <row r="13" spans="1:21" x14ac:dyDescent="0.35">
      <c r="N13" s="3"/>
      <c r="O13" s="4" t="s">
        <v>4</v>
      </c>
      <c r="P13" s="1">
        <v>84.515000000000001</v>
      </c>
      <c r="Q13" s="1"/>
      <c r="R13" s="1"/>
      <c r="S13" s="1"/>
      <c r="T13" s="1"/>
      <c r="U13" s="15"/>
    </row>
    <row r="14" spans="1:21" x14ac:dyDescent="0.35">
      <c r="N14" s="3"/>
      <c r="O14" s="4"/>
      <c r="P14" s="4"/>
      <c r="Q14" s="1"/>
      <c r="R14" s="1"/>
      <c r="S14" s="1">
        <v>82.742000000000004</v>
      </c>
      <c r="T14" s="1">
        <v>85.775000000000006</v>
      </c>
      <c r="U14" s="15">
        <f>+(86-83)/83</f>
        <v>3.614457831325301E-2</v>
      </c>
    </row>
    <row r="15" spans="1:21" x14ac:dyDescent="0.35">
      <c r="N15" s="3"/>
      <c r="P15" s="1"/>
      <c r="Q15" s="1"/>
      <c r="R15" s="1"/>
      <c r="S15" s="1"/>
      <c r="T15" s="1"/>
      <c r="U15" s="15"/>
    </row>
    <row r="16" spans="1:21" x14ac:dyDescent="0.35">
      <c r="N16" s="3"/>
      <c r="O16" t="s">
        <v>11</v>
      </c>
      <c r="P16" t="s">
        <v>11</v>
      </c>
      <c r="Q16" s="1"/>
      <c r="R16" s="1"/>
      <c r="S16" s="1"/>
      <c r="T16" s="1"/>
      <c r="U16" s="15"/>
    </row>
    <row r="17" spans="14:21" x14ac:dyDescent="0.35">
      <c r="N17" s="3"/>
      <c r="P17" s="1"/>
      <c r="Q17" s="1">
        <v>23.335999999999999</v>
      </c>
      <c r="R17" s="1">
        <v>32.088999999999999</v>
      </c>
      <c r="S17" s="1"/>
      <c r="T17" s="1"/>
      <c r="U17" s="15">
        <f>+(32-23)/23</f>
        <v>0.39130434782608697</v>
      </c>
    </row>
    <row r="18" spans="14:21" x14ac:dyDescent="0.35">
      <c r="N18" s="3"/>
      <c r="O18" t="s">
        <v>3</v>
      </c>
      <c r="P18" s="1">
        <v>27.99</v>
      </c>
      <c r="Q18" s="1"/>
      <c r="R18" s="1"/>
      <c r="S18" s="1"/>
      <c r="T18" s="1"/>
      <c r="U18" s="15"/>
    </row>
    <row r="19" spans="14:21" x14ac:dyDescent="0.35">
      <c r="N19" s="3"/>
      <c r="P19" s="1"/>
      <c r="Q19" s="1"/>
      <c r="R19" s="1"/>
      <c r="S19" s="1">
        <v>26.283000000000001</v>
      </c>
      <c r="T19" s="1">
        <v>29.28</v>
      </c>
      <c r="U19" s="15">
        <f>+(29-26)/26</f>
        <v>0.11538461538461539</v>
      </c>
    </row>
    <row r="20" spans="14:21" ht="16" customHeight="1" x14ac:dyDescent="0.35">
      <c r="N20" s="3"/>
      <c r="P20" s="1"/>
      <c r="Q20" s="1"/>
      <c r="R20" s="1"/>
      <c r="S20" s="1"/>
      <c r="T20" s="1"/>
      <c r="U20" s="15"/>
    </row>
    <row r="21" spans="14:21" ht="16" customHeight="1" x14ac:dyDescent="0.35">
      <c r="N21" s="3" t="s">
        <v>25</v>
      </c>
      <c r="P21" s="1"/>
      <c r="Q21" s="1"/>
      <c r="R21" s="1"/>
      <c r="S21" s="1"/>
      <c r="T21" s="1"/>
      <c r="U21" s="15"/>
    </row>
    <row r="22" spans="14:21" x14ac:dyDescent="0.35">
      <c r="N22" s="3"/>
      <c r="P22" s="1"/>
      <c r="Q22" s="1">
        <v>45.011000000000003</v>
      </c>
      <c r="R22" s="1">
        <v>58.101999999999997</v>
      </c>
      <c r="S22" s="1"/>
      <c r="T22" s="1"/>
      <c r="U22" s="15">
        <f>+(58-45)/45</f>
        <v>0.28888888888888886</v>
      </c>
    </row>
    <row r="23" spans="14:21" x14ac:dyDescent="0.35">
      <c r="N23" s="3"/>
      <c r="O23" t="s">
        <v>24</v>
      </c>
      <c r="P23" s="1">
        <v>51.603000000000002</v>
      </c>
      <c r="Q23" s="1"/>
      <c r="R23" s="1"/>
      <c r="S23" s="1"/>
      <c r="T23" s="1"/>
      <c r="U23" s="15"/>
    </row>
    <row r="24" spans="14:21" x14ac:dyDescent="0.35">
      <c r="N24" s="3"/>
      <c r="P24" s="4"/>
      <c r="Q24" s="1"/>
      <c r="R24" s="1"/>
      <c r="S24" s="1">
        <v>47.933999999999997</v>
      </c>
      <c r="T24" s="1">
        <v>54.322000000000003</v>
      </c>
      <c r="U24" s="15">
        <f>+(54-48)/48</f>
        <v>0.125</v>
      </c>
    </row>
    <row r="25" spans="14:21" x14ac:dyDescent="0.35">
      <c r="N25" s="3"/>
      <c r="P25" s="1"/>
      <c r="Q25" s="1"/>
      <c r="R25" s="1"/>
      <c r="S25" s="1"/>
      <c r="T25" s="1"/>
      <c r="U25" s="15"/>
    </row>
    <row r="26" spans="14:21" x14ac:dyDescent="0.35">
      <c r="N26" s="3"/>
      <c r="P26" t="s">
        <v>11</v>
      </c>
      <c r="Q26" s="1"/>
      <c r="R26" s="1"/>
      <c r="S26" s="1"/>
      <c r="T26" s="1"/>
      <c r="U26" s="15"/>
    </row>
    <row r="27" spans="14:21" x14ac:dyDescent="0.35">
      <c r="N27" s="3"/>
      <c r="P27" s="1"/>
      <c r="Q27" s="1">
        <v>54.177999999999997</v>
      </c>
      <c r="R27" s="1">
        <v>72.308000000000007</v>
      </c>
      <c r="S27" s="1"/>
      <c r="T27" s="1"/>
      <c r="U27" s="15">
        <f>+(72-54)/54</f>
        <v>0.33333333333333331</v>
      </c>
    </row>
    <row r="28" spans="14:21" x14ac:dyDescent="0.35">
      <c r="N28" s="3"/>
      <c r="O28" t="s">
        <v>5</v>
      </c>
      <c r="P28" s="1">
        <v>63.353999999999999</v>
      </c>
      <c r="Q28" s="1"/>
      <c r="R28" s="1"/>
      <c r="S28" s="1"/>
      <c r="T28" s="1"/>
      <c r="U28" s="15"/>
    </row>
    <row r="29" spans="14:21" x14ac:dyDescent="0.35">
      <c r="N29" s="3"/>
      <c r="P29" s="4"/>
      <c r="Q29" s="1"/>
      <c r="R29" s="1"/>
      <c r="S29" s="1">
        <v>59.606999999999999</v>
      </c>
      <c r="T29" s="1">
        <v>66.244</v>
      </c>
      <c r="U29" s="15">
        <f>+(66-60)/60</f>
        <v>0.1</v>
      </c>
    </row>
    <row r="30" spans="14:21" x14ac:dyDescent="0.35">
      <c r="N30" s="3"/>
      <c r="P30" s="1"/>
      <c r="Q30" s="1"/>
      <c r="R30" s="1"/>
      <c r="S30" s="1"/>
      <c r="T30" s="1"/>
      <c r="U30" s="15"/>
    </row>
    <row r="31" spans="14:21" x14ac:dyDescent="0.35">
      <c r="N31" s="3"/>
      <c r="O31" s="2"/>
      <c r="P31" t="s">
        <v>11</v>
      </c>
      <c r="Q31" s="1"/>
      <c r="R31" s="1"/>
      <c r="S31" s="1"/>
      <c r="T31" s="1"/>
      <c r="U31" s="15"/>
    </row>
    <row r="32" spans="14:21" x14ac:dyDescent="0.35">
      <c r="N32" s="3"/>
      <c r="P32" s="1"/>
      <c r="Q32" s="1">
        <v>59.070999999999998</v>
      </c>
      <c r="R32" s="1">
        <v>80.983999999999995</v>
      </c>
      <c r="S32" s="1"/>
      <c r="T32" s="1"/>
      <c r="U32" s="15">
        <f>+(81-59)/59</f>
        <v>0.3728813559322034</v>
      </c>
    </row>
    <row r="33" spans="14:21" ht="31" x14ac:dyDescent="0.35">
      <c r="N33" s="3"/>
      <c r="O33" s="2" t="s">
        <v>55</v>
      </c>
      <c r="P33" s="1">
        <v>70.248999999999995</v>
      </c>
      <c r="Q33" s="1"/>
      <c r="R33" s="1"/>
      <c r="S33" s="1"/>
      <c r="T33" s="1"/>
      <c r="U33" s="15"/>
    </row>
    <row r="34" spans="14:21" x14ac:dyDescent="0.35">
      <c r="N34" s="3"/>
      <c r="O34" t="s">
        <v>11</v>
      </c>
      <c r="P34" s="1"/>
      <c r="Q34" s="1"/>
      <c r="R34" s="1"/>
      <c r="S34" s="1">
        <v>64.394000000000005</v>
      </c>
      <c r="T34" s="1">
        <v>74.742999999999995</v>
      </c>
      <c r="U34" s="15">
        <f>+(75-64)/64</f>
        <v>0.171875</v>
      </c>
    </row>
    <row r="35" spans="14:21" x14ac:dyDescent="0.35">
      <c r="N35" s="3"/>
      <c r="O35" t="s">
        <v>11</v>
      </c>
    </row>
    <row r="36" spans="14:21" x14ac:dyDescent="0.35">
      <c r="N36" s="3"/>
    </row>
    <row r="39" spans="14:21" x14ac:dyDescent="0.35">
      <c r="Q39" s="1"/>
      <c r="R39" s="1"/>
      <c r="S39" s="1"/>
      <c r="T39" s="1"/>
    </row>
    <row r="40" spans="14:21" x14ac:dyDescent="0.35">
      <c r="Q40" s="1"/>
      <c r="R40" s="1"/>
      <c r="S40" s="1"/>
      <c r="T40" s="1"/>
    </row>
    <row r="41" spans="14:21" x14ac:dyDescent="0.35">
      <c r="Q41" s="1"/>
      <c r="R41" s="1"/>
      <c r="S41" s="1"/>
      <c r="T41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8C762-E9CE-4182-A351-C5552AAD9821}">
  <dimension ref="A1:U41"/>
  <sheetViews>
    <sheetView zoomScale="85" zoomScaleNormal="85" workbookViewId="0"/>
  </sheetViews>
  <sheetFormatPr defaultColWidth="10.6640625" defaultRowHeight="15.5" x14ac:dyDescent="0.35"/>
  <cols>
    <col min="14" max="14" width="40" bestFit="1" customWidth="1"/>
    <col min="15" max="15" width="37" bestFit="1" customWidth="1"/>
    <col min="16" max="17" width="14.1640625" bestFit="1" customWidth="1"/>
    <col min="18" max="18" width="26" bestFit="1" customWidth="1"/>
    <col min="19" max="19" width="21.1640625" bestFit="1" customWidth="1"/>
    <col min="20" max="20" width="27.5" bestFit="1" customWidth="1"/>
    <col min="21" max="21" width="37" bestFit="1" customWidth="1"/>
  </cols>
  <sheetData>
    <row r="1" spans="1:21" x14ac:dyDescent="0.35">
      <c r="A1" s="21" t="s">
        <v>139</v>
      </c>
    </row>
    <row r="2" spans="1:21" x14ac:dyDescent="0.35">
      <c r="A2" t="s">
        <v>140</v>
      </c>
    </row>
    <row r="3" spans="1:21" x14ac:dyDescent="0.35">
      <c r="P3" t="s">
        <v>4</v>
      </c>
      <c r="Q3" t="s">
        <v>3</v>
      </c>
      <c r="R3" t="s">
        <v>24</v>
      </c>
      <c r="S3" t="s">
        <v>5</v>
      </c>
      <c r="T3" s="2" t="s">
        <v>6</v>
      </c>
    </row>
    <row r="4" spans="1:21" x14ac:dyDescent="0.35">
      <c r="O4" t="s">
        <v>75</v>
      </c>
      <c r="P4">
        <v>84.515000000000001</v>
      </c>
      <c r="Q4">
        <v>27.99</v>
      </c>
      <c r="R4">
        <v>51.603000000000002</v>
      </c>
      <c r="S4">
        <v>63.353999999999999</v>
      </c>
      <c r="T4">
        <v>70.248999999999995</v>
      </c>
    </row>
    <row r="5" spans="1:21" x14ac:dyDescent="0.35">
      <c r="O5" t="s">
        <v>60</v>
      </c>
      <c r="P5">
        <v>90.472999999999999</v>
      </c>
      <c r="Q5">
        <v>32.088999999999999</v>
      </c>
      <c r="R5">
        <v>58.101999999999997</v>
      </c>
      <c r="S5">
        <v>72.308000000000007</v>
      </c>
      <c r="T5">
        <v>80.983999999999995</v>
      </c>
    </row>
    <row r="6" spans="1:21" x14ac:dyDescent="0.35">
      <c r="O6" t="s">
        <v>61</v>
      </c>
      <c r="P6">
        <v>78.210000000000008</v>
      </c>
      <c r="Q6">
        <v>23.335999999999999</v>
      </c>
      <c r="R6">
        <v>45.011000000000003</v>
      </c>
      <c r="S6">
        <v>54.177999999999997</v>
      </c>
      <c r="T6">
        <v>59.070999999999998</v>
      </c>
    </row>
    <row r="7" spans="1:21" x14ac:dyDescent="0.35">
      <c r="O7" t="s">
        <v>76</v>
      </c>
      <c r="P7">
        <v>85.775000000000006</v>
      </c>
      <c r="Q7">
        <v>29.28</v>
      </c>
      <c r="R7">
        <v>54.322000000000003</v>
      </c>
      <c r="S7">
        <v>66.244</v>
      </c>
      <c r="T7">
        <v>74.742999999999995</v>
      </c>
    </row>
    <row r="8" spans="1:21" x14ac:dyDescent="0.35">
      <c r="O8" t="s">
        <v>77</v>
      </c>
      <c r="P8">
        <v>82.742000000000004</v>
      </c>
      <c r="Q8">
        <v>26.283000000000001</v>
      </c>
      <c r="R8">
        <v>47.933999999999997</v>
      </c>
      <c r="S8">
        <v>59.606999999999999</v>
      </c>
      <c r="T8">
        <v>64.394000000000005</v>
      </c>
    </row>
    <row r="10" spans="1:21" x14ac:dyDescent="0.35">
      <c r="P10" t="s">
        <v>98</v>
      </c>
      <c r="Q10" t="s">
        <v>99</v>
      </c>
      <c r="R10" t="s">
        <v>100</v>
      </c>
      <c r="S10" t="s">
        <v>102</v>
      </c>
      <c r="T10" t="s">
        <v>101</v>
      </c>
    </row>
    <row r="11" spans="1:21" ht="16" customHeight="1" x14ac:dyDescent="0.35">
      <c r="N11" s="3" t="s">
        <v>103</v>
      </c>
    </row>
    <row r="12" spans="1:21" x14ac:dyDescent="0.35">
      <c r="N12" s="3"/>
      <c r="O12" s="4"/>
      <c r="P12" s="1"/>
      <c r="Q12" s="1">
        <v>78.210000000000008</v>
      </c>
      <c r="R12" s="1">
        <v>90.472999999999999</v>
      </c>
      <c r="S12" s="1"/>
      <c r="T12" s="1"/>
      <c r="U12" s="15">
        <f>+(90-78)/78</f>
        <v>0.15384615384615385</v>
      </c>
    </row>
    <row r="13" spans="1:21" x14ac:dyDescent="0.35">
      <c r="N13" s="3"/>
      <c r="O13" s="4" t="s">
        <v>104</v>
      </c>
      <c r="P13" s="1">
        <v>84.515000000000001</v>
      </c>
      <c r="Q13" s="1"/>
      <c r="R13" s="1"/>
      <c r="S13" s="1"/>
      <c r="T13" s="1"/>
      <c r="U13" s="15"/>
    </row>
    <row r="14" spans="1:21" x14ac:dyDescent="0.35">
      <c r="N14" s="3"/>
      <c r="O14" s="4"/>
      <c r="P14" s="1"/>
      <c r="Q14" s="1"/>
      <c r="R14" s="1"/>
      <c r="S14" s="1">
        <v>82.742000000000004</v>
      </c>
      <c r="T14" s="1">
        <v>85.775000000000006</v>
      </c>
      <c r="U14" s="15">
        <f>+(86-83)/83</f>
        <v>3.614457831325301E-2</v>
      </c>
    </row>
    <row r="15" spans="1:21" x14ac:dyDescent="0.35">
      <c r="N15" s="3"/>
      <c r="P15" s="1"/>
      <c r="Q15" s="1"/>
      <c r="R15" s="1"/>
      <c r="S15" s="1"/>
      <c r="T15" s="1"/>
      <c r="U15" s="15"/>
    </row>
    <row r="16" spans="1:21" x14ac:dyDescent="0.35">
      <c r="N16" s="3"/>
      <c r="O16" t="s">
        <v>11</v>
      </c>
      <c r="P16" t="s">
        <v>11</v>
      </c>
      <c r="Q16" s="1"/>
      <c r="R16" s="1"/>
      <c r="S16" s="1"/>
      <c r="T16" s="1"/>
      <c r="U16" s="15"/>
    </row>
    <row r="17" spans="14:21" x14ac:dyDescent="0.35">
      <c r="N17" s="3"/>
      <c r="P17" s="1"/>
      <c r="Q17" s="1">
        <v>23.335999999999999</v>
      </c>
      <c r="R17" s="1">
        <v>32.088999999999999</v>
      </c>
      <c r="S17" s="1"/>
      <c r="T17" s="1"/>
      <c r="U17" s="15">
        <f>+(32-23)/23</f>
        <v>0.39130434782608697</v>
      </c>
    </row>
    <row r="18" spans="14:21" x14ac:dyDescent="0.35">
      <c r="N18" s="3"/>
      <c r="O18" t="s">
        <v>105</v>
      </c>
      <c r="P18" s="1">
        <v>27.99</v>
      </c>
      <c r="Q18" s="1"/>
      <c r="R18" s="1"/>
      <c r="S18" s="1"/>
      <c r="T18" s="1"/>
      <c r="U18" s="15"/>
    </row>
    <row r="19" spans="14:21" x14ac:dyDescent="0.35">
      <c r="N19" s="3"/>
      <c r="P19" s="1"/>
      <c r="Q19" s="1"/>
      <c r="R19" s="1"/>
      <c r="S19" s="1">
        <v>26.283000000000001</v>
      </c>
      <c r="T19" s="1">
        <v>29.28</v>
      </c>
      <c r="U19" s="15">
        <f>+(29-26)/26</f>
        <v>0.11538461538461539</v>
      </c>
    </row>
    <row r="20" spans="14:21" ht="16" customHeight="1" x14ac:dyDescent="0.35">
      <c r="N20" s="3"/>
      <c r="P20" s="1"/>
      <c r="Q20" s="1"/>
      <c r="R20" s="1"/>
      <c r="S20" s="1"/>
      <c r="T20" s="1"/>
      <c r="U20" s="15"/>
    </row>
    <row r="21" spans="14:21" ht="16" customHeight="1" x14ac:dyDescent="0.35">
      <c r="N21" s="3" t="s">
        <v>106</v>
      </c>
      <c r="P21" s="1"/>
      <c r="Q21" s="1"/>
      <c r="R21" s="1"/>
      <c r="S21" s="1"/>
      <c r="T21" s="1"/>
      <c r="U21" s="15"/>
    </row>
    <row r="22" spans="14:21" x14ac:dyDescent="0.35">
      <c r="N22" s="3"/>
      <c r="P22" s="1"/>
      <c r="Q22" s="1">
        <v>45.011000000000003</v>
      </c>
      <c r="R22" s="1">
        <v>58.101999999999997</v>
      </c>
      <c r="S22" s="1"/>
      <c r="T22" s="1"/>
      <c r="U22" s="15">
        <f>+(58-45)/45</f>
        <v>0.28888888888888886</v>
      </c>
    </row>
    <row r="23" spans="14:21" x14ac:dyDescent="0.35">
      <c r="N23" s="3"/>
      <c r="O23" t="s">
        <v>107</v>
      </c>
      <c r="P23" s="1">
        <v>51.603000000000002</v>
      </c>
      <c r="Q23" s="1"/>
      <c r="R23" s="1"/>
      <c r="S23" s="1"/>
      <c r="T23" s="1"/>
      <c r="U23" s="15"/>
    </row>
    <row r="24" spans="14:21" x14ac:dyDescent="0.35">
      <c r="N24" s="3"/>
      <c r="P24" s="1"/>
      <c r="Q24" s="1"/>
      <c r="R24" s="1"/>
      <c r="S24" s="1">
        <v>47.933999999999997</v>
      </c>
      <c r="T24" s="1">
        <v>54.322000000000003</v>
      </c>
      <c r="U24" s="15">
        <f>+(54-48)/48</f>
        <v>0.125</v>
      </c>
    </row>
    <row r="25" spans="14:21" x14ac:dyDescent="0.35">
      <c r="N25" s="3"/>
      <c r="P25" s="1"/>
      <c r="Q25" s="1"/>
      <c r="R25" s="1"/>
      <c r="S25" s="1"/>
      <c r="T25" s="1"/>
      <c r="U25" s="15"/>
    </row>
    <row r="26" spans="14:21" x14ac:dyDescent="0.35">
      <c r="N26" s="3"/>
      <c r="P26" t="s">
        <v>11</v>
      </c>
      <c r="Q26" s="1"/>
      <c r="R26" s="1"/>
      <c r="S26" s="1"/>
      <c r="T26" s="1"/>
      <c r="U26" s="15"/>
    </row>
    <row r="27" spans="14:21" x14ac:dyDescent="0.35">
      <c r="N27" s="3"/>
      <c r="P27" s="1"/>
      <c r="Q27" s="1">
        <v>54.177999999999997</v>
      </c>
      <c r="R27" s="1">
        <v>72.308000000000007</v>
      </c>
      <c r="S27" s="1"/>
      <c r="T27" s="1"/>
      <c r="U27" s="15">
        <f>+(72-54)/54</f>
        <v>0.33333333333333331</v>
      </c>
    </row>
    <row r="28" spans="14:21" x14ac:dyDescent="0.35">
      <c r="N28" s="3"/>
      <c r="O28" t="s">
        <v>108</v>
      </c>
      <c r="P28" s="1">
        <v>63.353999999999999</v>
      </c>
      <c r="Q28" s="1"/>
      <c r="R28" s="1"/>
      <c r="S28" s="1"/>
      <c r="T28" s="1"/>
      <c r="U28" s="15"/>
    </row>
    <row r="29" spans="14:21" x14ac:dyDescent="0.35">
      <c r="N29" s="3"/>
      <c r="P29" s="1"/>
      <c r="Q29" s="1"/>
      <c r="R29" s="1"/>
      <c r="S29" s="1">
        <v>59.606999999999999</v>
      </c>
      <c r="T29" s="1">
        <v>66.244</v>
      </c>
      <c r="U29" s="15">
        <f>+(66-60)/60</f>
        <v>0.1</v>
      </c>
    </row>
    <row r="30" spans="14:21" x14ac:dyDescent="0.35">
      <c r="N30" s="3"/>
      <c r="P30" s="1"/>
      <c r="Q30" s="1"/>
      <c r="R30" s="1"/>
      <c r="S30" s="1"/>
      <c r="T30" s="1"/>
      <c r="U30" s="15"/>
    </row>
    <row r="31" spans="14:21" x14ac:dyDescent="0.35">
      <c r="N31" s="3"/>
      <c r="O31" s="2"/>
      <c r="P31" t="s">
        <v>11</v>
      </c>
      <c r="Q31" s="1"/>
      <c r="R31" s="1"/>
      <c r="S31" s="1"/>
      <c r="T31" s="1"/>
      <c r="U31" s="15"/>
    </row>
    <row r="32" spans="14:21" x14ac:dyDescent="0.35">
      <c r="N32" s="3"/>
      <c r="P32" s="1"/>
      <c r="Q32" s="1">
        <v>59.070999999999998</v>
      </c>
      <c r="R32" s="1">
        <v>80.983999999999995</v>
      </c>
      <c r="S32" s="1"/>
      <c r="T32" s="1"/>
      <c r="U32" s="15">
        <f>+(81-59)/59</f>
        <v>0.3728813559322034</v>
      </c>
    </row>
    <row r="33" spans="14:21" x14ac:dyDescent="0.35">
      <c r="N33" s="3"/>
      <c r="O33" s="2" t="s">
        <v>109</v>
      </c>
      <c r="P33" s="1">
        <v>70.248999999999995</v>
      </c>
      <c r="Q33" s="1"/>
      <c r="R33" s="1"/>
      <c r="S33" s="1"/>
      <c r="T33" s="1"/>
      <c r="U33" s="15"/>
    </row>
    <row r="34" spans="14:21" x14ac:dyDescent="0.35">
      <c r="N34" s="3"/>
      <c r="O34" t="s">
        <v>11</v>
      </c>
      <c r="P34" s="1"/>
      <c r="Q34" s="1"/>
      <c r="R34" s="1"/>
      <c r="S34" s="1">
        <v>64.394000000000005</v>
      </c>
      <c r="T34" s="1">
        <v>74.742999999999995</v>
      </c>
      <c r="U34" s="15">
        <f>+(75-64)/64</f>
        <v>0.171875</v>
      </c>
    </row>
    <row r="35" spans="14:21" x14ac:dyDescent="0.35">
      <c r="N35" s="3"/>
      <c r="O35" t="s">
        <v>11</v>
      </c>
    </row>
    <row r="36" spans="14:21" x14ac:dyDescent="0.35">
      <c r="N36" s="3"/>
    </row>
    <row r="39" spans="14:21" x14ac:dyDescent="0.35">
      <c r="Q39" s="1"/>
      <c r="R39" s="1"/>
      <c r="S39" s="1"/>
      <c r="T39" s="1"/>
    </row>
    <row r="40" spans="14:21" x14ac:dyDescent="0.35">
      <c r="Q40" s="1"/>
      <c r="R40" s="1"/>
      <c r="S40" s="1"/>
      <c r="T40" s="1"/>
    </row>
    <row r="41" spans="14:21" x14ac:dyDescent="0.35">
      <c r="Q41" s="1"/>
      <c r="R41" s="1"/>
      <c r="S41" s="1"/>
      <c r="T41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4FB7-8AC6-456A-8161-0740E836E6BD}">
  <dimension ref="A1:U44"/>
  <sheetViews>
    <sheetView zoomScale="55" zoomScaleNormal="55" workbookViewId="0"/>
  </sheetViews>
  <sheetFormatPr defaultColWidth="10.6640625" defaultRowHeight="15.5" x14ac:dyDescent="0.35"/>
  <cols>
    <col min="14" max="14" width="37" bestFit="1" customWidth="1"/>
    <col min="15" max="15" width="58.33203125" bestFit="1" customWidth="1"/>
    <col min="16" max="16" width="31.5" customWidth="1"/>
    <col min="17" max="17" width="31.5" bestFit="1" customWidth="1"/>
    <col min="18" max="18" width="62" bestFit="1" customWidth="1"/>
    <col min="19" max="19" width="56.5" bestFit="1" customWidth="1"/>
    <col min="20" max="20" width="37" bestFit="1" customWidth="1"/>
  </cols>
  <sheetData>
    <row r="1" spans="1:21" x14ac:dyDescent="0.35">
      <c r="A1" s="21" t="s">
        <v>137</v>
      </c>
    </row>
    <row r="2" spans="1:21" x14ac:dyDescent="0.35">
      <c r="A2" t="s">
        <v>141</v>
      </c>
    </row>
    <row r="3" spans="1:21" x14ac:dyDescent="0.35">
      <c r="O3" t="s">
        <v>9</v>
      </c>
      <c r="P3" t="s">
        <v>10</v>
      </c>
      <c r="Q3" t="s">
        <v>15</v>
      </c>
      <c r="R3" t="s">
        <v>19</v>
      </c>
      <c r="S3" t="s">
        <v>23</v>
      </c>
    </row>
    <row r="4" spans="1:21" x14ac:dyDescent="0.35">
      <c r="N4" t="s">
        <v>0</v>
      </c>
      <c r="O4">
        <v>54.152000000000001</v>
      </c>
      <c r="P4">
        <v>77.016999999999996</v>
      </c>
      <c r="Q4">
        <v>63.540999999999997</v>
      </c>
      <c r="R4" s="6">
        <v>16.666</v>
      </c>
      <c r="S4" s="5">
        <v>54.598999999999997</v>
      </c>
    </row>
    <row r="5" spans="1:21" x14ac:dyDescent="0.35">
      <c r="N5" t="s">
        <v>1</v>
      </c>
      <c r="O5">
        <v>61.750999999999998</v>
      </c>
      <c r="P5">
        <v>83.174000000000007</v>
      </c>
      <c r="Q5">
        <v>69.524000000000001</v>
      </c>
      <c r="R5" s="6">
        <v>17.323</v>
      </c>
      <c r="S5">
        <v>47.088999999999999</v>
      </c>
    </row>
    <row r="6" spans="1:21" x14ac:dyDescent="0.35">
      <c r="N6" t="s">
        <v>2</v>
      </c>
      <c r="O6">
        <v>46.415999999999997</v>
      </c>
      <c r="P6">
        <v>70.784999999999997</v>
      </c>
      <c r="Q6">
        <v>57.445999999999998</v>
      </c>
      <c r="R6" s="6">
        <v>15.929</v>
      </c>
      <c r="S6">
        <v>62.308999999999997</v>
      </c>
    </row>
    <row r="7" spans="1:21" x14ac:dyDescent="0.35">
      <c r="N7" t="s">
        <v>8</v>
      </c>
      <c r="O7">
        <v>54.84</v>
      </c>
      <c r="P7">
        <v>80.248000000000005</v>
      </c>
      <c r="Q7">
        <v>66.316000000000003</v>
      </c>
      <c r="R7" s="6">
        <v>16.587</v>
      </c>
      <c r="S7">
        <v>55.536999999999999</v>
      </c>
    </row>
    <row r="8" spans="1:21" x14ac:dyDescent="0.35">
      <c r="N8" t="s">
        <v>7</v>
      </c>
      <c r="O8">
        <v>53.136000000000003</v>
      </c>
      <c r="P8">
        <v>72.936999999999998</v>
      </c>
      <c r="Q8">
        <v>60.051000000000002</v>
      </c>
      <c r="R8" s="6">
        <v>16.608000000000001</v>
      </c>
      <c r="S8">
        <v>53.378999999999998</v>
      </c>
    </row>
    <row r="9" spans="1:21" x14ac:dyDescent="0.35">
      <c r="U9" s="11"/>
    </row>
    <row r="10" spans="1:21" x14ac:dyDescent="0.35">
      <c r="P10" t="s">
        <v>75</v>
      </c>
      <c r="Q10" t="s">
        <v>61</v>
      </c>
      <c r="R10" t="s">
        <v>60</v>
      </c>
      <c r="S10" t="s">
        <v>87</v>
      </c>
      <c r="T10" t="s">
        <v>88</v>
      </c>
      <c r="U10" s="11"/>
    </row>
    <row r="11" spans="1:21" x14ac:dyDescent="0.35">
      <c r="N11" s="17" t="s">
        <v>13</v>
      </c>
      <c r="U11" s="11"/>
    </row>
    <row r="12" spans="1:21" x14ac:dyDescent="0.35">
      <c r="N12" s="17"/>
      <c r="Q12" s="1"/>
      <c r="R12" s="1"/>
      <c r="S12" s="1"/>
      <c r="T12" s="1"/>
      <c r="U12" s="11"/>
    </row>
    <row r="13" spans="1:21" x14ac:dyDescent="0.35">
      <c r="N13" s="17"/>
      <c r="O13" s="2"/>
      <c r="P13" s="1"/>
      <c r="Q13" s="1">
        <v>46.415999999999997</v>
      </c>
      <c r="R13" s="1">
        <v>61.750999999999998</v>
      </c>
      <c r="S13" s="1"/>
      <c r="T13" s="1"/>
      <c r="U13" s="11">
        <f>+(62-46)/46</f>
        <v>0.34782608695652173</v>
      </c>
    </row>
    <row r="14" spans="1:21" ht="31" x14ac:dyDescent="0.35">
      <c r="N14" s="17"/>
      <c r="O14" s="2" t="s">
        <v>56</v>
      </c>
      <c r="P14" s="1">
        <v>54.152000000000001</v>
      </c>
      <c r="Q14" s="1"/>
      <c r="R14" s="1"/>
      <c r="S14" s="1"/>
      <c r="T14" s="1"/>
      <c r="U14" s="11"/>
    </row>
    <row r="15" spans="1:21" x14ac:dyDescent="0.35">
      <c r="N15" s="17"/>
      <c r="P15" s="1"/>
      <c r="Q15" s="1"/>
      <c r="R15" s="1"/>
      <c r="S15" s="1">
        <v>53.136000000000003</v>
      </c>
      <c r="T15" s="1">
        <v>54.84</v>
      </c>
      <c r="U15" s="11">
        <f>+(55-53)/53</f>
        <v>3.7735849056603772E-2</v>
      </c>
    </row>
    <row r="16" spans="1:21" x14ac:dyDescent="0.35">
      <c r="N16" s="17"/>
      <c r="P16" s="1"/>
      <c r="Q16" s="1"/>
      <c r="R16" s="1"/>
      <c r="S16" s="1"/>
      <c r="T16" s="1"/>
      <c r="U16" s="11"/>
    </row>
    <row r="17" spans="14:21" x14ac:dyDescent="0.35">
      <c r="N17" s="17"/>
      <c r="Q17" s="1"/>
      <c r="R17" s="1"/>
      <c r="S17" s="1"/>
      <c r="T17" s="1"/>
      <c r="U17" s="11"/>
    </row>
    <row r="18" spans="14:21" x14ac:dyDescent="0.35">
      <c r="N18" s="17"/>
      <c r="O18" s="2"/>
      <c r="P18" s="1"/>
      <c r="Q18" s="1">
        <v>70.784999999999997</v>
      </c>
      <c r="R18" s="1">
        <v>83.174000000000007</v>
      </c>
      <c r="S18" s="1"/>
      <c r="T18" s="1"/>
      <c r="U18" s="11">
        <f>+(83-71)/71</f>
        <v>0.16901408450704225</v>
      </c>
    </row>
    <row r="19" spans="14:21" ht="31" x14ac:dyDescent="0.35">
      <c r="N19" s="17"/>
      <c r="O19" s="2" t="s">
        <v>57</v>
      </c>
      <c r="P19" s="1">
        <v>77.016999999999996</v>
      </c>
      <c r="Q19" s="1"/>
      <c r="R19" s="1"/>
      <c r="S19" s="1"/>
      <c r="T19" s="1"/>
      <c r="U19" s="11"/>
    </row>
    <row r="20" spans="14:21" x14ac:dyDescent="0.35">
      <c r="N20" s="17"/>
      <c r="P20" s="1"/>
      <c r="Q20" s="1"/>
      <c r="R20" s="1"/>
      <c r="S20" s="1">
        <v>72.936999999999998</v>
      </c>
      <c r="T20" s="1">
        <v>80.248000000000005</v>
      </c>
      <c r="U20" s="11">
        <f>+(80-73)/73</f>
        <v>9.5890410958904104E-2</v>
      </c>
    </row>
    <row r="21" spans="14:21" x14ac:dyDescent="0.35">
      <c r="N21" s="17"/>
      <c r="P21" s="1"/>
      <c r="Q21" s="1"/>
      <c r="R21" s="1"/>
      <c r="S21" s="1"/>
      <c r="T21" s="1"/>
      <c r="U21" s="11"/>
    </row>
    <row r="22" spans="14:21" x14ac:dyDescent="0.35">
      <c r="N22" s="17"/>
      <c r="Q22" s="1"/>
      <c r="R22" s="1"/>
      <c r="S22" s="1"/>
      <c r="T22" s="1"/>
      <c r="U22" s="11"/>
    </row>
    <row r="23" spans="14:21" x14ac:dyDescent="0.35">
      <c r="N23" s="17"/>
      <c r="O23" s="2"/>
      <c r="P23" s="1"/>
      <c r="Q23" s="1">
        <v>57.445999999999998</v>
      </c>
      <c r="R23" s="1">
        <v>69.524000000000001</v>
      </c>
      <c r="S23" s="1"/>
      <c r="T23" s="1"/>
      <c r="U23" s="11">
        <f>+(70-57)/57</f>
        <v>0.22807017543859648</v>
      </c>
    </row>
    <row r="24" spans="14:21" ht="31" x14ac:dyDescent="0.35">
      <c r="N24" s="17"/>
      <c r="O24" s="2" t="s">
        <v>58</v>
      </c>
      <c r="P24" s="1">
        <v>63.540999999999997</v>
      </c>
      <c r="Q24" s="1"/>
      <c r="R24" s="1"/>
      <c r="S24" s="1"/>
      <c r="T24" s="1"/>
      <c r="U24" s="11"/>
    </row>
    <row r="25" spans="14:21" x14ac:dyDescent="0.35">
      <c r="N25" s="17"/>
      <c r="O25" t="s">
        <v>14</v>
      </c>
      <c r="P25" s="1"/>
      <c r="Q25" s="1"/>
      <c r="R25" s="1"/>
      <c r="S25" s="1">
        <v>60.051000000000002</v>
      </c>
      <c r="T25" s="1">
        <v>66.316000000000003</v>
      </c>
      <c r="U25" s="11">
        <f>+(66-60)/60</f>
        <v>0.1</v>
      </c>
    </row>
    <row r="26" spans="14:21" x14ac:dyDescent="0.35">
      <c r="N26" s="17"/>
      <c r="P26" s="1"/>
      <c r="Q26" s="1"/>
      <c r="R26" s="1"/>
      <c r="S26" s="1"/>
      <c r="T26" s="1"/>
      <c r="U26" s="11"/>
    </row>
    <row r="27" spans="14:21" x14ac:dyDescent="0.35">
      <c r="N27" s="17" t="s">
        <v>20</v>
      </c>
      <c r="P27" s="1"/>
      <c r="Q27" s="1"/>
      <c r="R27" s="1"/>
      <c r="S27" s="1"/>
      <c r="T27" s="1"/>
      <c r="U27" s="11"/>
    </row>
    <row r="28" spans="14:21" x14ac:dyDescent="0.35">
      <c r="N28" s="17"/>
      <c r="O28" t="s">
        <v>16</v>
      </c>
      <c r="Q28" s="1"/>
      <c r="S28" s="1"/>
      <c r="T28" s="1"/>
      <c r="U28" s="11"/>
    </row>
    <row r="29" spans="14:21" x14ac:dyDescent="0.35">
      <c r="N29" s="17"/>
      <c r="O29" s="2"/>
      <c r="P29" s="1"/>
      <c r="Q29" s="1">
        <v>16</v>
      </c>
      <c r="R29" s="1">
        <v>17</v>
      </c>
      <c r="S29" s="1"/>
      <c r="U29" s="11">
        <f>+(17-16)/16</f>
        <v>6.25E-2</v>
      </c>
    </row>
    <row r="30" spans="14:21" ht="46.5" x14ac:dyDescent="0.35">
      <c r="N30" s="17"/>
      <c r="O30" s="2" t="s">
        <v>59</v>
      </c>
      <c r="P30" s="1">
        <v>17</v>
      </c>
      <c r="Q30" s="1"/>
      <c r="R30" s="1"/>
      <c r="S30" s="1"/>
      <c r="U30" s="11"/>
    </row>
    <row r="31" spans="14:21" x14ac:dyDescent="0.35">
      <c r="N31" s="17"/>
      <c r="O31" s="2" t="s">
        <v>17</v>
      </c>
      <c r="P31" s="1"/>
      <c r="Q31" s="1"/>
      <c r="R31" s="1"/>
      <c r="S31" s="1">
        <v>17</v>
      </c>
      <c r="T31" s="1">
        <v>17</v>
      </c>
      <c r="U31" s="11">
        <v>0</v>
      </c>
    </row>
    <row r="32" spans="14:21" x14ac:dyDescent="0.35">
      <c r="N32" s="17"/>
      <c r="O32" s="9" t="s">
        <v>18</v>
      </c>
      <c r="P32" s="1"/>
      <c r="Q32" s="1"/>
      <c r="R32" s="1"/>
      <c r="S32" s="1"/>
      <c r="U32" s="11"/>
    </row>
    <row r="33" spans="4:21" x14ac:dyDescent="0.35">
      <c r="N33" s="17"/>
      <c r="O33" s="9"/>
      <c r="Q33" s="1"/>
      <c r="R33" s="1"/>
      <c r="S33" s="1"/>
      <c r="U33" s="11"/>
    </row>
    <row r="34" spans="4:21" x14ac:dyDescent="0.35">
      <c r="D34" s="1"/>
      <c r="N34" s="17"/>
      <c r="O34" s="2"/>
      <c r="P34" s="1"/>
      <c r="Q34" s="1">
        <v>62.308999999999997</v>
      </c>
      <c r="R34" s="7">
        <v>47.088999999999999</v>
      </c>
      <c r="S34" s="1"/>
      <c r="U34" s="11">
        <f>+(47-62)/62</f>
        <v>-0.24193548387096775</v>
      </c>
    </row>
    <row r="35" spans="4:21" ht="31" x14ac:dyDescent="0.35">
      <c r="D35" s="1"/>
      <c r="N35" s="17"/>
      <c r="O35" s="2" t="s">
        <v>23</v>
      </c>
      <c r="P35" s="8">
        <v>54.598999999999997</v>
      </c>
      <c r="Q35" s="7"/>
      <c r="R35" s="1"/>
      <c r="S35" s="1"/>
      <c r="U35" s="11"/>
    </row>
    <row r="36" spans="4:21" x14ac:dyDescent="0.35">
      <c r="N36" s="17"/>
      <c r="O36" s="9" t="s">
        <v>22</v>
      </c>
      <c r="P36" s="1"/>
      <c r="Q36" s="1"/>
      <c r="R36" s="1"/>
      <c r="S36" s="1">
        <v>53.378999999999998</v>
      </c>
      <c r="T36" s="1">
        <v>55.536999999999999</v>
      </c>
      <c r="U36" s="11">
        <f>+(56-53)/53</f>
        <v>5.6603773584905662E-2</v>
      </c>
    </row>
    <row r="37" spans="4:21" x14ac:dyDescent="0.35">
      <c r="N37" s="17"/>
      <c r="O37" s="1" t="s">
        <v>21</v>
      </c>
    </row>
    <row r="40" spans="4:21" x14ac:dyDescent="0.35">
      <c r="Q40" s="7">
        <v>47.088999999999999</v>
      </c>
    </row>
    <row r="42" spans="4:21" x14ac:dyDescent="0.35">
      <c r="P42" s="1"/>
      <c r="Q42" s="1"/>
      <c r="R42" s="1"/>
      <c r="S42" s="1"/>
    </row>
    <row r="43" spans="4:21" x14ac:dyDescent="0.35">
      <c r="P43" s="1"/>
      <c r="Q43" s="1"/>
      <c r="R43" s="1"/>
      <c r="S43" s="1"/>
    </row>
    <row r="44" spans="4:21" x14ac:dyDescent="0.35">
      <c r="P44" s="1"/>
      <c r="Q44" s="1"/>
      <c r="R44" s="1"/>
      <c r="S44" s="1"/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013B4-8DAD-408D-BEF2-A5B3604EEDF8}">
  <dimension ref="A1:U44"/>
  <sheetViews>
    <sheetView zoomScale="55" zoomScaleNormal="55" workbookViewId="0"/>
  </sheetViews>
  <sheetFormatPr defaultColWidth="10.6640625" defaultRowHeight="15.5" x14ac:dyDescent="0.35"/>
  <cols>
    <col min="14" max="14" width="37" bestFit="1" customWidth="1"/>
    <col min="15" max="15" width="58.33203125" bestFit="1" customWidth="1"/>
    <col min="16" max="16" width="31.5" customWidth="1"/>
    <col min="17" max="17" width="31.5" bestFit="1" customWidth="1"/>
    <col min="18" max="18" width="62" bestFit="1" customWidth="1"/>
    <col min="19" max="19" width="56.5" bestFit="1" customWidth="1"/>
    <col min="20" max="20" width="37" bestFit="1" customWidth="1"/>
  </cols>
  <sheetData>
    <row r="1" spans="1:21" x14ac:dyDescent="0.35">
      <c r="A1" s="21" t="s">
        <v>139</v>
      </c>
    </row>
    <row r="2" spans="1:21" x14ac:dyDescent="0.35">
      <c r="A2" t="s">
        <v>142</v>
      </c>
    </row>
    <row r="3" spans="1:21" x14ac:dyDescent="0.35">
      <c r="O3" t="s">
        <v>9</v>
      </c>
      <c r="P3" t="s">
        <v>10</v>
      </c>
      <c r="Q3" t="s">
        <v>15</v>
      </c>
      <c r="R3" t="s">
        <v>19</v>
      </c>
      <c r="S3" t="s">
        <v>23</v>
      </c>
    </row>
    <row r="4" spans="1:21" x14ac:dyDescent="0.35">
      <c r="N4" t="s">
        <v>0</v>
      </c>
      <c r="O4">
        <v>54.152000000000001</v>
      </c>
      <c r="P4">
        <v>77.016999999999996</v>
      </c>
      <c r="Q4">
        <v>63.540999999999997</v>
      </c>
      <c r="R4" s="6">
        <v>16.666</v>
      </c>
      <c r="S4" s="5">
        <v>54.598999999999997</v>
      </c>
    </row>
    <row r="5" spans="1:21" x14ac:dyDescent="0.35">
      <c r="N5" t="s">
        <v>1</v>
      </c>
      <c r="O5">
        <v>61.750999999999998</v>
      </c>
      <c r="P5">
        <v>83.174000000000007</v>
      </c>
      <c r="Q5">
        <v>69.524000000000001</v>
      </c>
      <c r="R5" s="6">
        <v>17.323</v>
      </c>
      <c r="S5">
        <v>47.088999999999999</v>
      </c>
    </row>
    <row r="6" spans="1:21" x14ac:dyDescent="0.35">
      <c r="N6" t="s">
        <v>2</v>
      </c>
      <c r="O6">
        <v>46.415999999999997</v>
      </c>
      <c r="P6">
        <v>70.784999999999997</v>
      </c>
      <c r="Q6">
        <v>57.445999999999998</v>
      </c>
      <c r="R6" s="6">
        <v>15.929</v>
      </c>
      <c r="S6">
        <v>62.308999999999997</v>
      </c>
    </row>
    <row r="7" spans="1:21" x14ac:dyDescent="0.35">
      <c r="N7" t="s">
        <v>8</v>
      </c>
      <c r="O7">
        <v>54.84</v>
      </c>
      <c r="P7">
        <v>80.248000000000005</v>
      </c>
      <c r="Q7">
        <v>66.316000000000003</v>
      </c>
      <c r="R7" s="6">
        <v>16.587</v>
      </c>
      <c r="S7">
        <v>55.536999999999999</v>
      </c>
    </row>
    <row r="8" spans="1:21" x14ac:dyDescent="0.35">
      <c r="N8" t="s">
        <v>7</v>
      </c>
      <c r="O8">
        <v>53.136000000000003</v>
      </c>
      <c r="P8">
        <v>72.936999999999998</v>
      </c>
      <c r="Q8">
        <v>60.051000000000002</v>
      </c>
      <c r="R8" s="6">
        <v>16.608000000000001</v>
      </c>
      <c r="S8">
        <v>53.378999999999998</v>
      </c>
    </row>
    <row r="9" spans="1:21" x14ac:dyDescent="0.35">
      <c r="U9" s="11"/>
    </row>
    <row r="10" spans="1:21" x14ac:dyDescent="0.35">
      <c r="P10" t="s">
        <v>98</v>
      </c>
      <c r="Q10" t="s">
        <v>99</v>
      </c>
      <c r="R10" t="s">
        <v>100</v>
      </c>
      <c r="S10" t="s">
        <v>102</v>
      </c>
      <c r="T10" t="s">
        <v>101</v>
      </c>
      <c r="U10" s="11"/>
    </row>
    <row r="11" spans="1:21" x14ac:dyDescent="0.35">
      <c r="N11" s="17" t="s">
        <v>110</v>
      </c>
      <c r="U11" s="11"/>
    </row>
    <row r="12" spans="1:21" x14ac:dyDescent="0.35">
      <c r="N12" s="17"/>
      <c r="Q12" s="1"/>
      <c r="R12" s="1"/>
      <c r="S12" s="1"/>
      <c r="T12" s="1"/>
      <c r="U12" s="11"/>
    </row>
    <row r="13" spans="1:21" x14ac:dyDescent="0.35">
      <c r="N13" s="17"/>
      <c r="O13" s="2"/>
      <c r="P13" s="1"/>
      <c r="Q13" s="1">
        <v>46.415999999999997</v>
      </c>
      <c r="R13" s="1">
        <v>61.750999999999998</v>
      </c>
      <c r="S13" s="1"/>
      <c r="T13" s="1"/>
      <c r="U13" s="11">
        <f>+(62-46)/46</f>
        <v>0.34782608695652173</v>
      </c>
    </row>
    <row r="14" spans="1:21" ht="31" x14ac:dyDescent="0.35">
      <c r="N14" s="17"/>
      <c r="O14" s="2" t="s">
        <v>111</v>
      </c>
      <c r="P14" s="1">
        <v>54.152000000000001</v>
      </c>
      <c r="Q14" s="1"/>
      <c r="R14" s="1"/>
      <c r="S14" s="1"/>
      <c r="T14" s="1"/>
      <c r="U14" s="11"/>
    </row>
    <row r="15" spans="1:21" x14ac:dyDescent="0.35">
      <c r="N15" s="17"/>
      <c r="P15" s="1"/>
      <c r="Q15" s="1"/>
      <c r="R15" s="1"/>
      <c r="S15" s="1">
        <v>53.136000000000003</v>
      </c>
      <c r="T15" s="1">
        <v>54.84</v>
      </c>
      <c r="U15" s="11">
        <f>+(55-53)/53</f>
        <v>3.7735849056603772E-2</v>
      </c>
    </row>
    <row r="16" spans="1:21" x14ac:dyDescent="0.35">
      <c r="N16" s="17"/>
      <c r="P16" s="1"/>
      <c r="Q16" s="1"/>
      <c r="R16" s="1"/>
      <c r="S16" s="1"/>
      <c r="T16" s="1"/>
      <c r="U16" s="11"/>
    </row>
    <row r="17" spans="14:21" x14ac:dyDescent="0.35">
      <c r="N17" s="17"/>
      <c r="Q17" s="1"/>
      <c r="R17" s="1"/>
      <c r="S17" s="1"/>
      <c r="T17" s="1"/>
      <c r="U17" s="11"/>
    </row>
    <row r="18" spans="14:21" x14ac:dyDescent="0.35">
      <c r="N18" s="17"/>
      <c r="O18" s="2"/>
      <c r="P18" s="1"/>
      <c r="Q18" s="1">
        <v>70.784999999999997</v>
      </c>
      <c r="R18" s="1">
        <v>83.174000000000007</v>
      </c>
      <c r="S18" s="1"/>
      <c r="T18" s="1"/>
      <c r="U18" s="11">
        <f>+(83-71)/71</f>
        <v>0.16901408450704225</v>
      </c>
    </row>
    <row r="19" spans="14:21" ht="31" x14ac:dyDescent="0.35">
      <c r="N19" s="17"/>
      <c r="O19" s="2" t="s">
        <v>112</v>
      </c>
      <c r="P19" s="1">
        <v>77.016999999999996</v>
      </c>
      <c r="Q19" s="1"/>
      <c r="R19" s="1"/>
      <c r="S19" s="1"/>
      <c r="T19" s="1"/>
      <c r="U19" s="11"/>
    </row>
    <row r="20" spans="14:21" x14ac:dyDescent="0.35">
      <c r="N20" s="17"/>
      <c r="P20" s="1"/>
      <c r="Q20" s="1"/>
      <c r="R20" s="1"/>
      <c r="S20" s="1">
        <v>72.936999999999998</v>
      </c>
      <c r="T20" s="1">
        <v>80.248000000000005</v>
      </c>
      <c r="U20" s="11">
        <f>+(80-73)/73</f>
        <v>9.5890410958904104E-2</v>
      </c>
    </row>
    <row r="21" spans="14:21" x14ac:dyDescent="0.35">
      <c r="N21" s="17"/>
      <c r="P21" s="1"/>
      <c r="Q21" s="1"/>
      <c r="R21" s="1"/>
      <c r="S21" s="1"/>
      <c r="T21" s="1"/>
      <c r="U21" s="11"/>
    </row>
    <row r="22" spans="14:21" x14ac:dyDescent="0.35">
      <c r="N22" s="17"/>
      <c r="Q22" s="1"/>
      <c r="R22" s="1"/>
      <c r="S22" s="1"/>
      <c r="T22" s="1"/>
      <c r="U22" s="11"/>
    </row>
    <row r="23" spans="14:21" x14ac:dyDescent="0.35">
      <c r="N23" s="17"/>
      <c r="O23" s="2"/>
      <c r="P23" s="1"/>
      <c r="Q23" s="1">
        <v>57.445999999999998</v>
      </c>
      <c r="R23" s="1">
        <v>69.524000000000001</v>
      </c>
      <c r="S23" s="1"/>
      <c r="T23" s="1"/>
      <c r="U23" s="11">
        <f>+(70-57)/57</f>
        <v>0.22807017543859648</v>
      </c>
    </row>
    <row r="24" spans="14:21" ht="31" x14ac:dyDescent="0.35">
      <c r="N24" s="17"/>
      <c r="O24" s="2" t="s">
        <v>113</v>
      </c>
      <c r="P24" s="1">
        <v>63.540999999999997</v>
      </c>
      <c r="Q24" s="1"/>
      <c r="R24" s="1"/>
      <c r="S24" s="1"/>
      <c r="T24" s="1"/>
      <c r="U24" s="11"/>
    </row>
    <row r="25" spans="14:21" x14ac:dyDescent="0.35">
      <c r="N25" s="17"/>
      <c r="O25" t="s">
        <v>14</v>
      </c>
      <c r="P25" s="1"/>
      <c r="Q25" s="1"/>
      <c r="R25" s="1"/>
      <c r="S25" s="1">
        <v>60.051000000000002</v>
      </c>
      <c r="T25" s="1">
        <v>66.316000000000003</v>
      </c>
      <c r="U25" s="11">
        <f>+(66-60)/60</f>
        <v>0.1</v>
      </c>
    </row>
    <row r="26" spans="14:21" x14ac:dyDescent="0.35">
      <c r="N26" s="17"/>
      <c r="P26" s="1"/>
      <c r="Q26" s="1"/>
      <c r="R26" s="1"/>
      <c r="S26" s="1"/>
      <c r="T26" s="1"/>
      <c r="U26" s="11"/>
    </row>
    <row r="27" spans="14:21" x14ac:dyDescent="0.35">
      <c r="N27" s="17" t="s">
        <v>114</v>
      </c>
      <c r="P27" s="1"/>
      <c r="Q27" s="1"/>
      <c r="R27" s="1"/>
      <c r="S27" s="1"/>
      <c r="T27" s="1"/>
      <c r="U27" s="11"/>
    </row>
    <row r="28" spans="14:21" x14ac:dyDescent="0.35">
      <c r="N28" s="17"/>
      <c r="O28" t="s">
        <v>16</v>
      </c>
      <c r="Q28" s="1"/>
      <c r="S28" s="1"/>
      <c r="T28" s="1"/>
      <c r="U28" s="11"/>
    </row>
    <row r="29" spans="14:21" x14ac:dyDescent="0.35">
      <c r="N29" s="17"/>
      <c r="O29" s="2"/>
      <c r="P29" s="1"/>
      <c r="Q29" s="1">
        <v>16</v>
      </c>
      <c r="R29" s="1">
        <v>17</v>
      </c>
      <c r="S29" s="1"/>
      <c r="U29" s="11">
        <f>+(17-16)/16</f>
        <v>6.25E-2</v>
      </c>
    </row>
    <row r="30" spans="14:21" ht="46.5" x14ac:dyDescent="0.35">
      <c r="N30" s="17"/>
      <c r="O30" s="2" t="s">
        <v>115</v>
      </c>
      <c r="P30" s="1">
        <v>17</v>
      </c>
      <c r="Q30" s="1"/>
      <c r="R30" s="1"/>
      <c r="S30" s="1"/>
      <c r="U30" s="11"/>
    </row>
    <row r="31" spans="14:21" x14ac:dyDescent="0.35">
      <c r="N31" s="17"/>
      <c r="O31" s="2" t="s">
        <v>17</v>
      </c>
      <c r="P31" s="1"/>
      <c r="Q31" s="1"/>
      <c r="R31" s="1"/>
      <c r="S31" s="1">
        <v>17</v>
      </c>
      <c r="T31" s="1">
        <v>17</v>
      </c>
      <c r="U31" s="11">
        <v>0</v>
      </c>
    </row>
    <row r="32" spans="14:21" x14ac:dyDescent="0.35">
      <c r="N32" s="17"/>
      <c r="O32" s="9" t="s">
        <v>18</v>
      </c>
      <c r="P32" s="1"/>
      <c r="Q32" s="1"/>
      <c r="R32" s="1"/>
      <c r="S32" s="1"/>
      <c r="U32" s="11"/>
    </row>
    <row r="33" spans="4:21" x14ac:dyDescent="0.35">
      <c r="N33" s="17"/>
      <c r="O33" s="9"/>
      <c r="Q33" s="1"/>
      <c r="R33" s="1"/>
      <c r="S33" s="1"/>
      <c r="U33" s="11"/>
    </row>
    <row r="34" spans="4:21" x14ac:dyDescent="0.35">
      <c r="D34" s="1"/>
      <c r="N34" s="17"/>
      <c r="O34" s="2"/>
      <c r="P34" s="1"/>
      <c r="Q34" s="1">
        <v>62.308999999999997</v>
      </c>
      <c r="R34" s="7">
        <v>47.088999999999999</v>
      </c>
      <c r="S34" s="1"/>
      <c r="U34" s="11">
        <f>+(47-62)/62</f>
        <v>-0.24193548387096775</v>
      </c>
    </row>
    <row r="35" spans="4:21" ht="46.5" x14ac:dyDescent="0.35">
      <c r="D35" s="1"/>
      <c r="N35" s="17"/>
      <c r="O35" s="2" t="s">
        <v>116</v>
      </c>
      <c r="P35" s="8">
        <v>54.598999999999997</v>
      </c>
      <c r="Q35" s="7"/>
      <c r="R35" s="1"/>
      <c r="S35" s="1"/>
      <c r="U35" s="11"/>
    </row>
    <row r="36" spans="4:21" x14ac:dyDescent="0.35">
      <c r="N36" s="17"/>
      <c r="O36" s="9" t="s">
        <v>22</v>
      </c>
      <c r="P36" s="1"/>
      <c r="Q36" s="1"/>
      <c r="R36" s="1"/>
      <c r="S36" s="1">
        <v>53.378999999999998</v>
      </c>
      <c r="T36" s="1">
        <v>55.536999999999999</v>
      </c>
      <c r="U36" s="11">
        <f>+(56-53)/53</f>
        <v>5.6603773584905662E-2</v>
      </c>
    </row>
    <row r="37" spans="4:21" x14ac:dyDescent="0.35">
      <c r="N37" s="17"/>
      <c r="O37" s="1" t="s">
        <v>21</v>
      </c>
    </row>
    <row r="40" spans="4:21" x14ac:dyDescent="0.35">
      <c r="Q40" s="7">
        <v>47.088999999999999</v>
      </c>
    </row>
    <row r="42" spans="4:21" x14ac:dyDescent="0.35">
      <c r="P42" s="1"/>
      <c r="Q42" s="1"/>
      <c r="R42" s="1"/>
      <c r="S42" s="1"/>
    </row>
    <row r="43" spans="4:21" x14ac:dyDescent="0.35">
      <c r="P43" s="1"/>
      <c r="Q43" s="1"/>
      <c r="R43" s="1"/>
      <c r="S43" s="1"/>
    </row>
    <row r="44" spans="4:21" x14ac:dyDescent="0.35">
      <c r="P44" s="1"/>
      <c r="Q44" s="1"/>
      <c r="R44" s="1"/>
      <c r="S44" s="1"/>
    </row>
  </sheetData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C87B5-AF93-4B0B-8032-397F42EC2F72}">
  <dimension ref="A1:U12"/>
  <sheetViews>
    <sheetView zoomScale="80" zoomScaleNormal="80" workbookViewId="0"/>
  </sheetViews>
  <sheetFormatPr defaultColWidth="10.6640625" defaultRowHeight="15.5" x14ac:dyDescent="0.35"/>
  <cols>
    <col min="14" max="14" width="48.5" bestFit="1" customWidth="1"/>
    <col min="15" max="15" width="35.1640625" bestFit="1" customWidth="1"/>
    <col min="16" max="16" width="34.83203125" bestFit="1" customWidth="1"/>
    <col min="17" max="17" width="19" bestFit="1" customWidth="1"/>
  </cols>
  <sheetData>
    <row r="1" spans="1:21" x14ac:dyDescent="0.35">
      <c r="A1" s="21" t="s">
        <v>143</v>
      </c>
    </row>
    <row r="2" spans="1:21" x14ac:dyDescent="0.35">
      <c r="A2" t="s">
        <v>144</v>
      </c>
    </row>
    <row r="4" spans="1:21" x14ac:dyDescent="0.35">
      <c r="P4" t="s">
        <v>62</v>
      </c>
      <c r="Q4" t="s">
        <v>78</v>
      </c>
      <c r="S4" t="s">
        <v>26</v>
      </c>
      <c r="T4" t="s">
        <v>27</v>
      </c>
    </row>
    <row r="5" spans="1:21" x14ac:dyDescent="0.35">
      <c r="N5" s="30" t="s">
        <v>25</v>
      </c>
    </row>
    <row r="6" spans="1:21" x14ac:dyDescent="0.35">
      <c r="N6" s="30"/>
      <c r="O6" s="12" t="s">
        <v>5</v>
      </c>
      <c r="P6" s="1">
        <v>67.852000000000004</v>
      </c>
      <c r="Q6" s="1">
        <v>59.331000000000003</v>
      </c>
      <c r="S6" s="11">
        <f>+(P6-Q6)/Q6</f>
        <v>0.14361800744973119</v>
      </c>
      <c r="T6">
        <v>0</v>
      </c>
      <c r="U6" s="11">
        <f>+(68-59)/59</f>
        <v>0.15254237288135594</v>
      </c>
    </row>
    <row r="7" spans="1:21" x14ac:dyDescent="0.35">
      <c r="N7" s="30"/>
      <c r="O7" s="12"/>
      <c r="P7" s="1"/>
      <c r="Q7" s="1"/>
      <c r="S7" s="11"/>
      <c r="U7" s="11"/>
    </row>
    <row r="8" spans="1:21" x14ac:dyDescent="0.35">
      <c r="N8" s="30" t="s">
        <v>13</v>
      </c>
      <c r="O8" s="12"/>
      <c r="P8" s="1"/>
      <c r="Q8" s="1"/>
      <c r="S8" s="11"/>
      <c r="U8" s="11"/>
    </row>
    <row r="9" spans="1:21" x14ac:dyDescent="0.35">
      <c r="N9" s="30"/>
      <c r="O9" s="12" t="s">
        <v>9</v>
      </c>
      <c r="P9" s="1">
        <v>59.506</v>
      </c>
      <c r="Q9" s="1">
        <v>49.838999999999999</v>
      </c>
      <c r="S9" s="11">
        <f>+(P9-Q9)/Q9</f>
        <v>0.19396456590220515</v>
      </c>
      <c r="T9">
        <v>0</v>
      </c>
      <c r="U9" s="11">
        <f>+(60-50)/50</f>
        <v>0.2</v>
      </c>
    </row>
    <row r="10" spans="1:21" x14ac:dyDescent="0.35">
      <c r="N10" s="30"/>
      <c r="O10" s="12"/>
      <c r="P10" s="1"/>
      <c r="Q10" s="1"/>
      <c r="S10" s="11"/>
      <c r="U10" s="11"/>
    </row>
    <row r="11" spans="1:21" x14ac:dyDescent="0.35">
      <c r="N11" s="30"/>
      <c r="O11" s="12" t="s">
        <v>10</v>
      </c>
      <c r="P11" s="1">
        <v>88.438000000000002</v>
      </c>
      <c r="Q11" s="1">
        <v>67.915000000000006</v>
      </c>
      <c r="S11" s="11">
        <f>+(P11-Q11)/Q11</f>
        <v>0.3021865567253183</v>
      </c>
      <c r="T11">
        <v>0</v>
      </c>
      <c r="U11" s="11">
        <f>+(88-68)/68</f>
        <v>0.29411764705882354</v>
      </c>
    </row>
    <row r="12" spans="1:21" x14ac:dyDescent="0.35">
      <c r="N12" s="30"/>
      <c r="O12" t="s">
        <v>28</v>
      </c>
      <c r="U12" s="11"/>
    </row>
  </sheetData>
  <mergeCells count="2">
    <mergeCell ref="N5:N7"/>
    <mergeCell ref="N8:N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BE91B-0D5C-4613-AE9B-7D10EF31DFFA}">
  <dimension ref="A1:U12"/>
  <sheetViews>
    <sheetView zoomScale="80" zoomScaleNormal="80" workbookViewId="0"/>
  </sheetViews>
  <sheetFormatPr defaultColWidth="10.6640625" defaultRowHeight="15.5" x14ac:dyDescent="0.35"/>
  <cols>
    <col min="14" max="14" width="48.5" bestFit="1" customWidth="1"/>
    <col min="15" max="15" width="35.1640625" bestFit="1" customWidth="1"/>
    <col min="16" max="16" width="34.83203125" bestFit="1" customWidth="1"/>
    <col min="17" max="17" width="19" bestFit="1" customWidth="1"/>
  </cols>
  <sheetData>
    <row r="1" spans="1:21" x14ac:dyDescent="0.35">
      <c r="A1" s="21" t="s">
        <v>145</v>
      </c>
    </row>
    <row r="2" spans="1:21" x14ac:dyDescent="0.35">
      <c r="A2" t="s">
        <v>146</v>
      </c>
    </row>
    <row r="4" spans="1:21" x14ac:dyDescent="0.35">
      <c r="P4" t="s">
        <v>163</v>
      </c>
      <c r="Q4" t="s">
        <v>117</v>
      </c>
      <c r="S4" t="s">
        <v>26</v>
      </c>
      <c r="T4" t="s">
        <v>27</v>
      </c>
    </row>
    <row r="5" spans="1:21" x14ac:dyDescent="0.35">
      <c r="N5" s="30" t="s">
        <v>106</v>
      </c>
    </row>
    <row r="6" spans="1:21" x14ac:dyDescent="0.35">
      <c r="N6" s="30"/>
      <c r="O6" s="12" t="s">
        <v>108</v>
      </c>
      <c r="P6" s="1">
        <v>67.852000000000004</v>
      </c>
      <c r="Q6" s="1">
        <v>59.331000000000003</v>
      </c>
      <c r="S6" s="11">
        <f>+(P6-Q6)/Q6</f>
        <v>0.14361800744973119</v>
      </c>
      <c r="T6">
        <v>0</v>
      </c>
      <c r="U6" s="11">
        <f>+(68-59)/59</f>
        <v>0.15254237288135594</v>
      </c>
    </row>
    <row r="7" spans="1:21" x14ac:dyDescent="0.35">
      <c r="N7" s="30"/>
      <c r="O7" s="12"/>
      <c r="P7" s="1"/>
      <c r="Q7" s="1"/>
      <c r="S7" s="11"/>
      <c r="U7" s="11"/>
    </row>
    <row r="8" spans="1:21" x14ac:dyDescent="0.35">
      <c r="N8" s="30" t="s">
        <v>110</v>
      </c>
      <c r="O8" s="12"/>
      <c r="P8" s="1"/>
      <c r="Q8" s="1"/>
      <c r="S8" s="11"/>
      <c r="U8" s="11"/>
    </row>
    <row r="9" spans="1:21" x14ac:dyDescent="0.35">
      <c r="N9" s="30"/>
      <c r="O9" s="12" t="s">
        <v>118</v>
      </c>
      <c r="P9" s="1">
        <v>59.506</v>
      </c>
      <c r="Q9" s="1">
        <v>49.838999999999999</v>
      </c>
      <c r="S9" s="11">
        <f>+(P9-Q9)/Q9</f>
        <v>0.19396456590220515</v>
      </c>
      <c r="T9">
        <v>0</v>
      </c>
      <c r="U9" s="11">
        <f>+(60-50)/50</f>
        <v>0.2</v>
      </c>
    </row>
    <row r="10" spans="1:21" x14ac:dyDescent="0.35">
      <c r="N10" s="30"/>
      <c r="O10" s="12"/>
      <c r="P10" s="1"/>
      <c r="Q10" s="1"/>
      <c r="S10" s="11"/>
      <c r="U10" s="11"/>
    </row>
    <row r="11" spans="1:21" x14ac:dyDescent="0.35">
      <c r="N11" s="30"/>
      <c r="O11" s="12" t="s">
        <v>119</v>
      </c>
      <c r="P11" s="1">
        <v>88.438000000000002</v>
      </c>
      <c r="Q11" s="1">
        <v>67.915000000000006</v>
      </c>
      <c r="S11" s="11">
        <f>+(P11-Q11)/Q11</f>
        <v>0.3021865567253183</v>
      </c>
      <c r="T11">
        <v>0</v>
      </c>
      <c r="U11" s="11">
        <f>+(88-68)/68</f>
        <v>0.29411764705882354</v>
      </c>
    </row>
    <row r="12" spans="1:21" x14ac:dyDescent="0.35">
      <c r="N12" s="30"/>
      <c r="O12" t="s">
        <v>28</v>
      </c>
      <c r="U12" s="11"/>
    </row>
  </sheetData>
  <mergeCells count="2">
    <mergeCell ref="N5:N7"/>
    <mergeCell ref="N8:N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DF9D6-C468-4CB6-A887-BC58203B9DDE}">
  <dimension ref="A1:Y18"/>
  <sheetViews>
    <sheetView zoomScale="85" zoomScaleNormal="85" workbookViewId="0"/>
  </sheetViews>
  <sheetFormatPr defaultColWidth="10.6640625" defaultRowHeight="15.5" x14ac:dyDescent="0.35"/>
  <cols>
    <col min="14" max="14" width="48" customWidth="1"/>
    <col min="15" max="15" width="9.25" customWidth="1"/>
    <col min="17" max="17" width="20" bestFit="1" customWidth="1"/>
    <col min="18" max="18" width="3.33203125" bestFit="1" customWidth="1"/>
    <col min="19" max="19" width="27" bestFit="1" customWidth="1"/>
    <col min="20" max="20" width="3.33203125" bestFit="1" customWidth="1"/>
    <col min="22" max="22" width="19.6640625" bestFit="1" customWidth="1"/>
    <col min="23" max="23" width="4.75" bestFit="1" customWidth="1"/>
    <col min="24" max="24" width="6.5" bestFit="1" customWidth="1"/>
    <col min="25" max="25" width="4.75" bestFit="1" customWidth="1"/>
  </cols>
  <sheetData>
    <row r="1" spans="1:25" x14ac:dyDescent="0.35">
      <c r="A1" s="21" t="s">
        <v>147</v>
      </c>
    </row>
    <row r="2" spans="1:25" x14ac:dyDescent="0.35">
      <c r="A2" t="s">
        <v>148</v>
      </c>
    </row>
    <row r="3" spans="1:25" x14ac:dyDescent="0.35">
      <c r="P3" t="s">
        <v>31</v>
      </c>
      <c r="Q3" t="s">
        <v>64</v>
      </c>
      <c r="R3" t="s">
        <v>31</v>
      </c>
      <c r="S3" t="s">
        <v>46</v>
      </c>
      <c r="T3" t="s">
        <v>31</v>
      </c>
      <c r="U3" t="s">
        <v>47</v>
      </c>
      <c r="V3" t="s">
        <v>79</v>
      </c>
    </row>
    <row r="4" spans="1:25" ht="16" customHeight="1" x14ac:dyDescent="0.35">
      <c r="M4" s="31" t="s">
        <v>29</v>
      </c>
      <c r="N4" s="32" t="s">
        <v>32</v>
      </c>
      <c r="O4" t="s">
        <v>34</v>
      </c>
    </row>
    <row r="5" spans="1:25" ht="16" customHeight="1" x14ac:dyDescent="0.35">
      <c r="M5" s="31"/>
      <c r="N5" s="32"/>
      <c r="O5" s="16" t="s">
        <v>48</v>
      </c>
      <c r="P5" s="1">
        <v>15.368</v>
      </c>
      <c r="Q5" s="1">
        <v>17.774000000000001</v>
      </c>
      <c r="R5" s="1"/>
      <c r="S5" s="1"/>
      <c r="T5" s="1"/>
      <c r="U5" s="1"/>
      <c r="W5" s="11">
        <f>+(Q5-P5)/P5</f>
        <v>0.15655908381051539</v>
      </c>
      <c r="X5">
        <v>3.9E-2</v>
      </c>
      <c r="Y5" s="11">
        <f>+(18-15)/15</f>
        <v>0.2</v>
      </c>
    </row>
    <row r="6" spans="1:25" ht="34" customHeight="1" x14ac:dyDescent="0.35">
      <c r="M6" s="31"/>
      <c r="N6" s="32"/>
      <c r="O6" t="s">
        <v>81</v>
      </c>
      <c r="P6" s="1"/>
      <c r="Q6" s="1"/>
      <c r="R6" s="1">
        <v>15.361000000000001</v>
      </c>
      <c r="S6" s="1">
        <v>18.018000000000001</v>
      </c>
      <c r="T6" s="1"/>
      <c r="U6" s="1"/>
      <c r="W6" s="11">
        <f>+(S6-R6)/R6</f>
        <v>0.1729705097324393</v>
      </c>
      <c r="X6">
        <v>5.3999999999999999E-2</v>
      </c>
      <c r="Y6" s="11">
        <f>+(18-15)/15</f>
        <v>0.2</v>
      </c>
    </row>
    <row r="7" spans="1:25" ht="31" x14ac:dyDescent="0.35">
      <c r="M7" s="31"/>
      <c r="N7" s="32"/>
      <c r="O7" s="16" t="s">
        <v>80</v>
      </c>
      <c r="P7" s="1"/>
      <c r="Q7" s="1"/>
      <c r="R7" s="1"/>
      <c r="S7" s="1"/>
      <c r="T7" s="1">
        <v>15.361000000000001</v>
      </c>
      <c r="U7" s="1">
        <v>17.477</v>
      </c>
      <c r="W7" s="11">
        <f>+(U7-T7)/T7</f>
        <v>0.13775144847340665</v>
      </c>
      <c r="X7">
        <v>0.157</v>
      </c>
      <c r="Y7" s="11">
        <f>+(17-15)/15</f>
        <v>0.13333333333333333</v>
      </c>
    </row>
    <row r="8" spans="1:25" x14ac:dyDescent="0.35">
      <c r="M8" s="31"/>
      <c r="N8" s="32"/>
      <c r="O8" s="13"/>
      <c r="P8" s="1"/>
      <c r="Q8" s="1"/>
      <c r="R8" s="1"/>
      <c r="S8" s="1"/>
      <c r="T8" s="1"/>
      <c r="U8" s="1"/>
      <c r="Y8" s="11"/>
    </row>
    <row r="9" spans="1:25" x14ac:dyDescent="0.35">
      <c r="M9" s="31" t="s">
        <v>30</v>
      </c>
      <c r="N9" s="30" t="s">
        <v>33</v>
      </c>
      <c r="P9" s="1"/>
      <c r="Q9" s="1"/>
      <c r="R9" s="1"/>
      <c r="S9" s="1"/>
      <c r="T9" s="1"/>
      <c r="U9" s="1"/>
      <c r="Y9" s="11"/>
    </row>
    <row r="10" spans="1:25" x14ac:dyDescent="0.35">
      <c r="M10" s="31"/>
      <c r="N10" s="30"/>
      <c r="O10" s="16" t="s">
        <v>48</v>
      </c>
      <c r="P10" s="1">
        <v>44.457999999999998</v>
      </c>
      <c r="Q10" s="1">
        <v>49.06</v>
      </c>
      <c r="R10" s="1"/>
      <c r="S10" s="1"/>
      <c r="T10" s="1"/>
      <c r="U10" s="1"/>
      <c r="W10" s="11">
        <f>+(Q10-P10)/P10</f>
        <v>0.10351342840433676</v>
      </c>
      <c r="X10">
        <v>0</v>
      </c>
      <c r="Y10" s="11">
        <f>+(49-44)/44</f>
        <v>0.11363636363636363</v>
      </c>
    </row>
    <row r="11" spans="1:25" x14ac:dyDescent="0.35">
      <c r="M11" s="31"/>
      <c r="N11" s="30"/>
      <c r="O11" t="s">
        <v>81</v>
      </c>
      <c r="P11" s="1"/>
      <c r="Q11" s="1"/>
      <c r="R11" s="1">
        <v>44.472000000000001</v>
      </c>
      <c r="S11" s="1">
        <v>50.948</v>
      </c>
      <c r="T11" s="1"/>
      <c r="U11" s="1"/>
      <c r="W11" s="11">
        <f>+(S11-R11)/R11</f>
        <v>0.14561971577621871</v>
      </c>
      <c r="X11">
        <v>0</v>
      </c>
      <c r="Y11" s="11">
        <f>+(51-44)/44</f>
        <v>0.15909090909090909</v>
      </c>
    </row>
    <row r="12" spans="1:25" ht="31" x14ac:dyDescent="0.35">
      <c r="M12" s="31"/>
      <c r="N12" s="30"/>
      <c r="O12" s="19" t="s">
        <v>80</v>
      </c>
      <c r="P12" s="1"/>
      <c r="Q12" s="1"/>
      <c r="R12" s="1"/>
      <c r="S12" s="1"/>
      <c r="T12" s="1">
        <v>44.472000000000001</v>
      </c>
      <c r="U12" s="1">
        <v>47.996000000000002</v>
      </c>
      <c r="W12" s="11">
        <f>+(U12-T12)/T12</f>
        <v>7.9240870660190699E-2</v>
      </c>
      <c r="X12">
        <v>1E-3</v>
      </c>
      <c r="Y12" s="11">
        <f>+(48-44)/44</f>
        <v>9.0909090909090912E-2</v>
      </c>
    </row>
    <row r="13" spans="1:25" x14ac:dyDescent="0.35">
      <c r="M13" s="31"/>
      <c r="N13" s="30"/>
      <c r="P13" s="1"/>
      <c r="Q13" s="1"/>
      <c r="R13" s="1"/>
      <c r="S13" s="1"/>
      <c r="T13" s="1"/>
      <c r="U13" s="1"/>
      <c r="Y13" s="11"/>
    </row>
    <row r="14" spans="1:25" x14ac:dyDescent="0.35">
      <c r="M14" s="31" t="s">
        <v>0</v>
      </c>
      <c r="N14" s="32" t="s">
        <v>63</v>
      </c>
      <c r="P14" s="1"/>
      <c r="Q14" s="1"/>
      <c r="R14" s="1"/>
      <c r="S14" s="1"/>
      <c r="T14" s="1"/>
      <c r="U14" s="1"/>
      <c r="Y14" s="11"/>
    </row>
    <row r="15" spans="1:25" x14ac:dyDescent="0.35">
      <c r="M15" s="31"/>
      <c r="N15" s="30"/>
      <c r="O15" s="16" t="s">
        <v>48</v>
      </c>
      <c r="P15" s="1">
        <v>13.547000000000001</v>
      </c>
      <c r="Q15" s="1">
        <v>21.837</v>
      </c>
      <c r="R15" s="1"/>
      <c r="S15" s="1"/>
      <c r="T15" s="1"/>
      <c r="U15" s="1"/>
      <c r="W15" s="11">
        <f>+(Q15-P15)/P15</f>
        <v>0.61194360374990764</v>
      </c>
      <c r="X15" s="5">
        <v>0</v>
      </c>
      <c r="Y15" s="11">
        <f>+(22-14)/14</f>
        <v>0.5714285714285714</v>
      </c>
    </row>
    <row r="16" spans="1:25" x14ac:dyDescent="0.35">
      <c r="M16" s="31"/>
      <c r="N16" s="30"/>
      <c r="O16" t="s">
        <v>81</v>
      </c>
      <c r="P16" s="1"/>
      <c r="Q16" s="1"/>
      <c r="R16" s="1">
        <v>13.55</v>
      </c>
      <c r="S16" s="1">
        <v>23.123000000000001</v>
      </c>
      <c r="T16" s="1"/>
      <c r="U16" s="1"/>
      <c r="W16" s="11">
        <f>+(S16-R16)/R16</f>
        <v>0.7064944649446494</v>
      </c>
      <c r="X16" s="5">
        <v>0</v>
      </c>
      <c r="Y16" s="11">
        <f>+(23-14)/14</f>
        <v>0.6428571428571429</v>
      </c>
    </row>
    <row r="17" spans="13:25" ht="31" x14ac:dyDescent="0.35">
      <c r="M17" s="31"/>
      <c r="N17" s="30"/>
      <c r="O17" s="18" t="s">
        <v>80</v>
      </c>
      <c r="P17" s="1"/>
      <c r="Q17" s="1"/>
      <c r="R17" s="1"/>
      <c r="S17" s="1"/>
      <c r="T17" s="1">
        <v>13.55</v>
      </c>
      <c r="U17" s="1">
        <v>20.466000000000001</v>
      </c>
      <c r="W17" s="11">
        <f>+(U17-T17)/T17</f>
        <v>0.51040590405904063</v>
      </c>
      <c r="X17" s="5">
        <v>0</v>
      </c>
      <c r="Y17" s="11">
        <f>+(20-14)/14</f>
        <v>0.42857142857142855</v>
      </c>
    </row>
    <row r="18" spans="13:25" x14ac:dyDescent="0.35">
      <c r="M18" s="31"/>
      <c r="N18" s="30"/>
      <c r="O18" t="s">
        <v>14</v>
      </c>
    </row>
  </sheetData>
  <mergeCells count="6">
    <mergeCell ref="M4:M8"/>
    <mergeCell ref="N4:N8"/>
    <mergeCell ref="M9:M13"/>
    <mergeCell ref="N9:N13"/>
    <mergeCell ref="M14:M18"/>
    <mergeCell ref="N14:N1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28410-DC5D-4B49-8422-884A0B77A3F2}">
  <dimension ref="A1:Y18"/>
  <sheetViews>
    <sheetView zoomScale="85" zoomScaleNormal="85" workbookViewId="0"/>
  </sheetViews>
  <sheetFormatPr defaultColWidth="10.6640625" defaultRowHeight="15.5" x14ac:dyDescent="0.35"/>
  <cols>
    <col min="14" max="14" width="48" customWidth="1"/>
    <col min="15" max="15" width="9.25" customWidth="1"/>
    <col min="17" max="17" width="20" bestFit="1" customWidth="1"/>
    <col min="18" max="18" width="3.33203125" bestFit="1" customWidth="1"/>
    <col min="19" max="19" width="27" bestFit="1" customWidth="1"/>
    <col min="20" max="20" width="3.33203125" bestFit="1" customWidth="1"/>
    <col min="22" max="22" width="19.6640625" bestFit="1" customWidth="1"/>
    <col min="23" max="23" width="4.75" bestFit="1" customWidth="1"/>
    <col min="24" max="24" width="6.5" bestFit="1" customWidth="1"/>
    <col min="25" max="25" width="4.75" bestFit="1" customWidth="1"/>
  </cols>
  <sheetData>
    <row r="1" spans="1:25" x14ac:dyDescent="0.35">
      <c r="A1" s="21" t="s">
        <v>149</v>
      </c>
    </row>
    <row r="2" spans="1:25" x14ac:dyDescent="0.35">
      <c r="A2" t="s">
        <v>150</v>
      </c>
    </row>
    <row r="3" spans="1:25" x14ac:dyDescent="0.35">
      <c r="P3" t="s">
        <v>31</v>
      </c>
      <c r="Q3" t="s">
        <v>91</v>
      </c>
      <c r="R3" t="s">
        <v>31</v>
      </c>
      <c r="S3" t="s">
        <v>46</v>
      </c>
      <c r="T3" t="s">
        <v>31</v>
      </c>
      <c r="U3" t="s">
        <v>47</v>
      </c>
      <c r="V3" t="s">
        <v>92</v>
      </c>
    </row>
    <row r="4" spans="1:25" ht="16" customHeight="1" x14ac:dyDescent="0.35">
      <c r="M4" s="33" t="s">
        <v>94</v>
      </c>
      <c r="N4" s="32" t="s">
        <v>93</v>
      </c>
      <c r="O4" t="s">
        <v>34</v>
      </c>
    </row>
    <row r="5" spans="1:25" ht="16" customHeight="1" x14ac:dyDescent="0.35">
      <c r="M5" s="33"/>
      <c r="N5" s="32"/>
      <c r="O5" s="20" t="s">
        <v>48</v>
      </c>
      <c r="P5" s="1">
        <v>15.368</v>
      </c>
      <c r="Q5" s="1">
        <v>17.774000000000001</v>
      </c>
      <c r="R5" s="1"/>
      <c r="S5" s="1"/>
      <c r="T5" s="1"/>
      <c r="U5" s="1"/>
      <c r="W5" s="11">
        <f>+(Q5-P5)/P5</f>
        <v>0.15655908381051539</v>
      </c>
      <c r="X5">
        <v>3.9E-2</v>
      </c>
      <c r="Y5" s="11">
        <f>+(18-15)/15</f>
        <v>0.2</v>
      </c>
    </row>
    <row r="6" spans="1:25" ht="34" customHeight="1" x14ac:dyDescent="0.35">
      <c r="M6" s="33"/>
      <c r="N6" s="32"/>
      <c r="O6" t="s">
        <v>81</v>
      </c>
      <c r="P6" s="1"/>
      <c r="Q6" s="1"/>
      <c r="R6" s="1">
        <v>15.361000000000001</v>
      </c>
      <c r="S6" s="1">
        <v>18.018000000000001</v>
      </c>
      <c r="T6" s="1"/>
      <c r="U6" s="1"/>
      <c r="W6" s="11">
        <f>+(S6-R6)/R6</f>
        <v>0.1729705097324393</v>
      </c>
      <c r="X6">
        <v>5.3999999999999999E-2</v>
      </c>
      <c r="Y6" s="11">
        <f>+(18-15)/15</f>
        <v>0.2</v>
      </c>
    </row>
    <row r="7" spans="1:25" ht="16" customHeight="1" x14ac:dyDescent="0.35">
      <c r="M7" s="33"/>
      <c r="N7" s="32"/>
      <c r="O7" s="20" t="s">
        <v>80</v>
      </c>
      <c r="P7" s="1"/>
      <c r="Q7" s="1"/>
      <c r="R7" s="1"/>
      <c r="S7" s="1"/>
      <c r="T7" s="1">
        <v>15.361000000000001</v>
      </c>
      <c r="U7" s="1">
        <v>17.477</v>
      </c>
      <c r="W7" s="11">
        <f>+(U7-T7)/T7</f>
        <v>0.13775144847340665</v>
      </c>
      <c r="X7">
        <v>0.157</v>
      </c>
      <c r="Y7" s="11">
        <f>+(17-15)/15</f>
        <v>0.13333333333333333</v>
      </c>
    </row>
    <row r="8" spans="1:25" ht="16" customHeight="1" x14ac:dyDescent="0.35">
      <c r="M8" s="33"/>
      <c r="N8" s="32"/>
      <c r="O8" s="13"/>
      <c r="P8" s="1"/>
      <c r="Q8" s="1"/>
      <c r="R8" s="1"/>
      <c r="S8" s="1"/>
      <c r="T8" s="1"/>
      <c r="U8" s="1"/>
      <c r="Y8" s="11"/>
    </row>
    <row r="9" spans="1:25" ht="16" customHeight="1" x14ac:dyDescent="0.35">
      <c r="M9" s="33" t="s">
        <v>96</v>
      </c>
      <c r="N9" s="30" t="s">
        <v>95</v>
      </c>
      <c r="P9" s="1"/>
      <c r="Q9" s="1"/>
      <c r="R9" s="1"/>
      <c r="S9" s="1"/>
      <c r="T9" s="1"/>
      <c r="U9" s="1"/>
      <c r="Y9" s="11"/>
    </row>
    <row r="10" spans="1:25" ht="16" customHeight="1" x14ac:dyDescent="0.35">
      <c r="M10" s="33"/>
      <c r="N10" s="30"/>
      <c r="O10" s="20" t="s">
        <v>48</v>
      </c>
      <c r="P10" s="1">
        <v>44.457999999999998</v>
      </c>
      <c r="Q10" s="1">
        <v>49.06</v>
      </c>
      <c r="R10" s="1"/>
      <c r="S10" s="1"/>
      <c r="T10" s="1"/>
      <c r="U10" s="1"/>
      <c r="W10" s="11">
        <f>+(Q10-P10)/P10</f>
        <v>0.10351342840433676</v>
      </c>
      <c r="X10">
        <v>0</v>
      </c>
      <c r="Y10" s="11">
        <f>+(49-44)/44</f>
        <v>0.11363636363636363</v>
      </c>
    </row>
    <row r="11" spans="1:25" ht="16" customHeight="1" x14ac:dyDescent="0.35">
      <c r="M11" s="33"/>
      <c r="N11" s="30"/>
      <c r="O11" t="s">
        <v>81</v>
      </c>
      <c r="P11" s="1"/>
      <c r="Q11" s="1"/>
      <c r="R11" s="1">
        <v>44.472000000000001</v>
      </c>
      <c r="S11" s="1">
        <v>50.948</v>
      </c>
      <c r="T11" s="1"/>
      <c r="U11" s="1"/>
      <c r="W11" s="11">
        <f>+(S11-R11)/R11</f>
        <v>0.14561971577621871</v>
      </c>
      <c r="X11">
        <v>0</v>
      </c>
      <c r="Y11" s="11">
        <f>+(51-44)/44</f>
        <v>0.15909090909090909</v>
      </c>
    </row>
    <row r="12" spans="1:25" ht="16" customHeight="1" x14ac:dyDescent="0.35">
      <c r="M12" s="33"/>
      <c r="N12" s="30"/>
      <c r="O12" s="20" t="s">
        <v>80</v>
      </c>
      <c r="P12" s="1"/>
      <c r="Q12" s="1"/>
      <c r="R12" s="1"/>
      <c r="S12" s="1"/>
      <c r="T12" s="1">
        <v>44.472000000000001</v>
      </c>
      <c r="U12" s="1">
        <v>47.996000000000002</v>
      </c>
      <c r="W12" s="11">
        <f>+(U12-T12)/T12</f>
        <v>7.9240870660190699E-2</v>
      </c>
      <c r="X12">
        <v>1E-3</v>
      </c>
      <c r="Y12" s="11">
        <f>+(48-44)/44</f>
        <v>9.0909090909090912E-2</v>
      </c>
    </row>
    <row r="13" spans="1:25" ht="16" customHeight="1" x14ac:dyDescent="0.35">
      <c r="M13" s="33"/>
      <c r="N13" s="30"/>
      <c r="P13" s="1"/>
      <c r="Q13" s="1"/>
      <c r="R13" s="1"/>
      <c r="S13" s="1"/>
      <c r="T13" s="1"/>
      <c r="U13" s="1"/>
      <c r="Y13" s="11"/>
    </row>
    <row r="14" spans="1:25" ht="16" customHeight="1" x14ac:dyDescent="0.35">
      <c r="M14" s="33" t="s">
        <v>98</v>
      </c>
      <c r="N14" s="32" t="s">
        <v>97</v>
      </c>
      <c r="P14" s="1"/>
      <c r="Q14" s="1"/>
      <c r="R14" s="1"/>
      <c r="S14" s="1"/>
      <c r="T14" s="1"/>
      <c r="U14" s="1"/>
      <c r="Y14" s="11"/>
    </row>
    <row r="15" spans="1:25" ht="16" customHeight="1" x14ac:dyDescent="0.35">
      <c r="M15" s="33"/>
      <c r="N15" s="30"/>
      <c r="O15" s="20" t="s">
        <v>48</v>
      </c>
      <c r="P15" s="1">
        <v>13.547000000000001</v>
      </c>
      <c r="Q15" s="1">
        <v>21.837</v>
      </c>
      <c r="R15" s="1"/>
      <c r="S15" s="1"/>
      <c r="T15" s="1"/>
      <c r="U15" s="1"/>
      <c r="W15" s="11">
        <f>+(Q15-P15)/P15</f>
        <v>0.61194360374990764</v>
      </c>
      <c r="X15" s="5">
        <v>0</v>
      </c>
      <c r="Y15" s="11">
        <f>+(22-14)/14</f>
        <v>0.5714285714285714</v>
      </c>
    </row>
    <row r="16" spans="1:25" ht="16" customHeight="1" x14ac:dyDescent="0.35">
      <c r="M16" s="33"/>
      <c r="N16" s="30"/>
      <c r="O16" t="s">
        <v>81</v>
      </c>
      <c r="P16" s="1"/>
      <c r="Q16" s="1"/>
      <c r="R16" s="1">
        <v>13.55</v>
      </c>
      <c r="S16" s="1">
        <v>23.123000000000001</v>
      </c>
      <c r="T16" s="1"/>
      <c r="U16" s="1"/>
      <c r="W16" s="11">
        <f>+(S16-R16)/R16</f>
        <v>0.7064944649446494</v>
      </c>
      <c r="X16" s="5">
        <v>0</v>
      </c>
      <c r="Y16" s="11">
        <f>+(23-14)/14</f>
        <v>0.6428571428571429</v>
      </c>
    </row>
    <row r="17" spans="13:25" ht="16" customHeight="1" x14ac:dyDescent="0.35">
      <c r="M17" s="33"/>
      <c r="N17" s="30"/>
      <c r="O17" s="20" t="s">
        <v>80</v>
      </c>
      <c r="P17" s="1"/>
      <c r="Q17" s="1"/>
      <c r="R17" s="1"/>
      <c r="S17" s="1"/>
      <c r="T17" s="1">
        <v>13.55</v>
      </c>
      <c r="U17" s="1">
        <v>20.466000000000001</v>
      </c>
      <c r="W17" s="11">
        <f>+(U17-T17)/T17</f>
        <v>0.51040590405904063</v>
      </c>
      <c r="X17" s="5">
        <v>0</v>
      </c>
      <c r="Y17" s="11">
        <f>+(20-14)/14</f>
        <v>0.42857142857142855</v>
      </c>
    </row>
    <row r="18" spans="13:25" ht="16" customHeight="1" x14ac:dyDescent="0.35">
      <c r="M18" s="33"/>
      <c r="N18" s="30"/>
      <c r="O18" t="s">
        <v>14</v>
      </c>
    </row>
  </sheetData>
  <mergeCells count="6">
    <mergeCell ref="M4:M8"/>
    <mergeCell ref="N4:N8"/>
    <mergeCell ref="M9:M13"/>
    <mergeCell ref="N9:N13"/>
    <mergeCell ref="M14:M18"/>
    <mergeCell ref="N14:N1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LASA MEDIAVILLA Adrián, ELS/SPD</DisplayName>
        <AccountId>3605</AccountId>
        <AccountType/>
      </UserInfo>
      <UserInfo>
        <DisplayName>MADDOCK Jayne, ELS/SPD</DisplayName>
        <AccountId>3546</AccountId>
        <AccountType/>
      </UserInfo>
      <UserInfo>
        <DisplayName>PEREZ Fatima, ELS/SPD</DisplayName>
        <AccountId>1498</AccountId>
        <AccountType/>
      </UserInfo>
    </OECDProjectMembers>
    <OECDProjectManager xmlns="22a5b7d0-1699-458f-b8e2-4d8247229549">
      <UserInfo>
        <DisplayName/>
        <AccountId>725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Diversity</TermName>
          <TermId xmlns="http://schemas.microsoft.com/office/infopath/2007/PartnerControls">9e6a589a-fc15-4634-9083-4fd1ec7a8b33</TermId>
        </TermInfo>
      </Terms>
    </eShareTopic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221</OECDProjectLookup>
    <eSharePWBTaxHTField0 xmlns="c9f238dd-bb73-4aef-a7a5-d644ad823e52">
      <Terms xmlns="http://schemas.microsoft.com/office/infopath/2007/PartnerControls"/>
    </eSharePWBTaxHTField0>
    <TaxCatchAll xmlns="ca82dde9-3436-4d3d-bddd-d31447390034">
      <Value>846</Value>
      <Value>1348</Value>
      <Value>49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LGBT</TermName>
          <TermId xmlns="http://schemas.microsoft.com/office/infopath/2007/PartnerControls">1cc12172-7182-4d4b-b20f-7ec34a7fa18c</TermId>
        </TermInfo>
      </Terms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eShareCommitteeTaxHTField0 xmlns="c9f238dd-bb73-4aef-a7a5-d644ad823e52">
      <Terms xmlns="http://schemas.microsoft.com/office/infopath/2007/PartnerControls"/>
    </eShareCommitteeTaxHTField0>
    <eShareHorizProjTaxHTField0 xmlns="c5805097-db0a-42f9-a837-be9035f1f571" xsi:nil="true"/>
    <OECDKimBussinessContext xmlns="54c4cd27-f286-408f-9ce0-33c1e0f3ab39" xsi:nil="true"/>
    <OECDMainProject xmlns="22a5b7d0-1699-458f-b8e2-4d824722954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ExpirationDate xmlns="c5805097-db0a-42f9-a837-be9035f1f571" xsi:nil="true"/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FC61E53E-B2F9-4C23-A848-939D381C0E7A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C927C2C3-4584-4CF8-A9F8-A32CB73DAEB8}">
  <ds:schemaRefs>
    <ds:schemaRef ds:uri="http://schemas.microsoft.com/office/2006/metadata/properties"/>
    <ds:schemaRef ds:uri="http://purl.org/dc/dcmitype/"/>
    <ds:schemaRef ds:uri="http://purl.org/dc/elements/1.1/"/>
    <ds:schemaRef ds:uri="22a5b7d0-1699-458f-b8e2-4d8247229549"/>
    <ds:schemaRef ds:uri="http://schemas.microsoft.com/office/2006/documentManagement/types"/>
    <ds:schemaRef ds:uri="http://www.w3.org/XML/1998/namespace"/>
    <ds:schemaRef ds:uri="ca82dde9-3436-4d3d-bddd-d31447390034"/>
    <ds:schemaRef ds:uri="http://schemas.microsoft.com/office/infopath/2007/PartnerControls"/>
    <ds:schemaRef ds:uri="c5805097-db0a-42f9-a837-be9035f1f571"/>
    <ds:schemaRef ds:uri="http://purl.org/dc/terms/"/>
    <ds:schemaRef ds:uri="54c4cd27-f286-408f-9ce0-33c1e0f3ab39"/>
    <ds:schemaRef ds:uri="http://schemas.openxmlformats.org/package/2006/metadata/core-properties"/>
    <ds:schemaRef ds:uri="http://schemas.microsoft.com/sharepoint/v4"/>
    <ds:schemaRef ds:uri="c9f238dd-bb73-4aef-a7a5-d644ad823e52"/>
  </ds:schemaRefs>
</ds:datastoreItem>
</file>

<file path=customXml/itemProps3.xml><?xml version="1.0" encoding="utf-8"?>
<ds:datastoreItem xmlns:ds="http://schemas.openxmlformats.org/officeDocument/2006/customXml" ds:itemID="{A7287C26-FEAF-4471-AF87-DE8D8509B46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C77DDA-3A0A-4713-B0B0-3D7E4FA7BD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DAA31CE-EA81-4826-BC92-C28E27947EA8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LisezMoi-ReadMe</vt:lpstr>
      <vt:lpstr>1.A.Attitude-FR</vt:lpstr>
      <vt:lpstr>1.A.Attitude-EN</vt:lpstr>
      <vt:lpstr>1.B.Compréhension-FR</vt:lpstr>
      <vt:lpstr>1.B.Compréhension-EN</vt:lpstr>
      <vt:lpstr>2.LGB-T-FR</vt:lpstr>
      <vt:lpstr>2.LGB-T-EN</vt:lpstr>
      <vt:lpstr>3-ATE1-FR</vt:lpstr>
      <vt:lpstr>3-ATE1-EN</vt:lpstr>
      <vt:lpstr>4.ATE3bis-FR</vt:lpstr>
      <vt:lpstr>4.ATE3bis-EN</vt:lpstr>
      <vt:lpstr>A1-sexeNaissance-FR</vt:lpstr>
      <vt:lpstr>A1-sexeNaissance-EN</vt:lpstr>
      <vt:lpstr>A2-ATE2-FR</vt:lpstr>
      <vt:lpstr>A2-ATE2-EN</vt:lpstr>
      <vt:lpstr>'LisezMoi-ReadMe'!Print_Area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LADAIQUE Maxime</cp:lastModifiedBy>
  <cp:lastPrinted>2023-06-12T12:54:56Z</cp:lastPrinted>
  <dcterms:created xsi:type="dcterms:W3CDTF">2023-03-04T17:49:44Z</dcterms:created>
  <dcterms:modified xsi:type="dcterms:W3CDTF">2023-06-13T10:36:09Z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846;#Diversity|9e6a589a-fc15-4634-9083-4fd1ec7a8b33</vt:lpwstr>
  </property>
  <property fmtid="{D5CDD505-2E9C-101B-9397-08002B2CF9AE}" pid="4" name="OECDCommittee">
    <vt:lpwstr/>
  </property>
  <property fmtid="{D5CDD505-2E9C-101B-9397-08002B2CF9AE}" pid="5" name="ContentTypeId">
    <vt:lpwstr>0x0101008B4DD370EC31429186F3AD49F0D3098F00D44DBCB9EB4F45278CB5C9765BE5299500A4858B360C6A491AA753F8BCA47AA9100033AB0B45A31F2B489F9B80276A6B0922</vt:lpwstr>
  </property>
  <property fmtid="{D5CDD505-2E9C-101B-9397-08002B2CF9AE}" pid="6" name="OECDPWB">
    <vt:lpwstr/>
  </property>
  <property fmtid="{D5CDD505-2E9C-101B-9397-08002B2CF9AE}" pid="7" name="eShareOrganisationTaxHTField0">
    <vt:lpwstr/>
  </property>
  <property fmtid="{D5CDD505-2E9C-101B-9397-08002B2CF9AE}" pid="8" name="OECDKeywords">
    <vt:lpwstr>1348;#LGBT|1cc12172-7182-4d4b-b20f-7ec34a7fa18c</vt:lpwstr>
  </property>
  <property fmtid="{D5CDD505-2E9C-101B-9397-08002B2CF9AE}" pid="9" name="OECDHorizontalProjects">
    <vt:lpwstr/>
  </property>
  <property fmtid="{D5CDD505-2E9C-101B-9397-08002B2CF9AE}" pid="10" name="OECDProjectOwnerStructure">
    <vt:lpwstr>49;#ELS/SPD|0e85e649-01ae-435c-b5a2-39c5f49851ef</vt:lpwstr>
  </property>
  <property fmtid="{D5CDD505-2E9C-101B-9397-08002B2CF9AE}" pid="11" name="OECDOrganisation">
    <vt:lpwstr/>
  </property>
</Properties>
</file>